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Communications\WCAG\Webpage Contents\Board Meetings\"/>
    </mc:Choice>
  </mc:AlternateContent>
  <xr:revisionPtr revIDLastSave="0" documentId="8_{B9679B94-3741-4225-B818-BA649359D4F1}" xr6:coauthVersionLast="47" xr6:coauthVersionMax="47" xr10:uidLastSave="{00000000-0000-0000-0000-000000000000}"/>
  <bookViews>
    <workbookView xWindow="18780" yWindow="1785" windowWidth="28365" windowHeight="18195" xr2:uid="{77815C22-043E-43B3-A4C3-897EF63A560F}"/>
  </bookViews>
  <sheets>
    <sheet name="FY26 Recast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54" i="1" l="1"/>
  <c r="H58" i="1" l="1"/>
  <c r="AC56" i="1"/>
  <c r="W56" i="1"/>
  <c r="U56" i="1"/>
  <c r="P56" i="1"/>
  <c r="T54" i="1"/>
  <c r="S54" i="1"/>
  <c r="P54" i="1"/>
  <c r="R53" i="1"/>
  <c r="R52" i="1"/>
  <c r="R51" i="1"/>
  <c r="R50" i="1"/>
  <c r="R49" i="1"/>
  <c r="AC46" i="1"/>
  <c r="AA46" i="1"/>
  <c r="AA56" i="1" s="1"/>
  <c r="T46" i="1"/>
  <c r="T56" i="1" s="1"/>
  <c r="T59" i="1" s="1"/>
  <c r="S46" i="1"/>
  <c r="S56" i="1" s="1"/>
  <c r="AB45" i="1"/>
  <c r="Y45" i="1"/>
  <c r="X45" i="1"/>
  <c r="Z45" i="1" s="1"/>
  <c r="V45" i="1"/>
  <c r="R45" i="1"/>
  <c r="Q45" i="1"/>
  <c r="N45" i="1"/>
  <c r="M45" i="1"/>
  <c r="L45" i="1"/>
  <c r="K45" i="1"/>
  <c r="J45" i="1"/>
  <c r="H45" i="1"/>
  <c r="AB44" i="1"/>
  <c r="Z44" i="1"/>
  <c r="V44" i="1"/>
  <c r="R44" i="1"/>
  <c r="Q44" i="1"/>
  <c r="N44" i="1"/>
  <c r="O44" i="1" s="1"/>
  <c r="H44" i="1"/>
  <c r="AB43" i="1"/>
  <c r="Y43" i="1"/>
  <c r="Z43" i="1" s="1"/>
  <c r="X43" i="1"/>
  <c r="V43" i="1"/>
  <c r="R43" i="1"/>
  <c r="Q43" i="1"/>
  <c r="N43" i="1"/>
  <c r="M43" i="1"/>
  <c r="L43" i="1"/>
  <c r="K43" i="1"/>
  <c r="J43" i="1"/>
  <c r="O43" i="1" s="1"/>
  <c r="H43" i="1"/>
  <c r="AB42" i="1"/>
  <c r="Z42" i="1"/>
  <c r="Y42" i="1"/>
  <c r="X42" i="1"/>
  <c r="V42" i="1"/>
  <c r="R42" i="1"/>
  <c r="N42" i="1"/>
  <c r="M42" i="1"/>
  <c r="L42" i="1"/>
  <c r="K42" i="1"/>
  <c r="J42" i="1"/>
  <c r="H42" i="1"/>
  <c r="AB41" i="1"/>
  <c r="Y41" i="1"/>
  <c r="X41" i="1"/>
  <c r="V41" i="1"/>
  <c r="R41" i="1"/>
  <c r="Q41" i="1"/>
  <c r="N41" i="1"/>
  <c r="M41" i="1"/>
  <c r="L41" i="1"/>
  <c r="K41" i="1"/>
  <c r="J41" i="1"/>
  <c r="H41" i="1"/>
  <c r="AB40" i="1"/>
  <c r="Y40" i="1"/>
  <c r="X40" i="1"/>
  <c r="V40" i="1"/>
  <c r="R40" i="1"/>
  <c r="Q40" i="1"/>
  <c r="N40" i="1"/>
  <c r="M40" i="1"/>
  <c r="L40" i="1"/>
  <c r="J40" i="1"/>
  <c r="H40" i="1"/>
  <c r="AO34" i="1"/>
  <c r="AB34" i="1" s="1"/>
  <c r="AN34" i="1"/>
  <c r="Y34" i="1" s="1"/>
  <c r="AM34" i="1"/>
  <c r="X34" i="1" s="1"/>
  <c r="X46" i="1" s="1"/>
  <c r="AL34" i="1"/>
  <c r="V34" i="1" s="1"/>
  <c r="AK34" i="1"/>
  <c r="Q34" i="1" s="1"/>
  <c r="Q42" i="1" s="1"/>
  <c r="AJ34" i="1"/>
  <c r="N34" i="1" s="1"/>
  <c r="AI34" i="1"/>
  <c r="M34" i="1" s="1"/>
  <c r="AH34" i="1"/>
  <c r="L34" i="1" s="1"/>
  <c r="AG34" i="1"/>
  <c r="K34" i="1" s="1"/>
  <c r="K40" i="1" s="1"/>
  <c r="AF34" i="1"/>
  <c r="AE34" i="1"/>
  <c r="H34" i="1" s="1"/>
  <c r="J34" i="1"/>
  <c r="J46" i="1" s="1"/>
  <c r="AO32" i="1"/>
  <c r="AB32" i="1" s="1"/>
  <c r="AB53" i="1" s="1"/>
  <c r="AN32" i="1"/>
  <c r="Y32" i="1" s="1"/>
  <c r="Y53" i="1" s="1"/>
  <c r="AM32" i="1"/>
  <c r="X32" i="1" s="1"/>
  <c r="X53" i="1" s="1"/>
  <c r="AL32" i="1"/>
  <c r="V32" i="1" s="1"/>
  <c r="V53" i="1" s="1"/>
  <c r="AK32" i="1"/>
  <c r="Q32" i="1" s="1"/>
  <c r="Q53" i="1" s="1"/>
  <c r="AJ32" i="1"/>
  <c r="N32" i="1" s="1"/>
  <c r="N53" i="1" s="1"/>
  <c r="AI32" i="1"/>
  <c r="M32" i="1" s="1"/>
  <c r="M53" i="1" s="1"/>
  <c r="AH32" i="1"/>
  <c r="L32" i="1" s="1"/>
  <c r="L53" i="1" s="1"/>
  <c r="AG32" i="1"/>
  <c r="K32" i="1" s="1"/>
  <c r="K53" i="1" s="1"/>
  <c r="AF32" i="1"/>
  <c r="J32" i="1" s="1"/>
  <c r="J53" i="1" s="1"/>
  <c r="AE32" i="1"/>
  <c r="H32" i="1" s="1"/>
  <c r="H53" i="1" s="1"/>
  <c r="AO31" i="1"/>
  <c r="AB31" i="1" s="1"/>
  <c r="AB52" i="1" s="1"/>
  <c r="AN31" i="1"/>
  <c r="Y31" i="1" s="1"/>
  <c r="Y52" i="1" s="1"/>
  <c r="AM31" i="1"/>
  <c r="X31" i="1" s="1"/>
  <c r="X52" i="1" s="1"/>
  <c r="AL31" i="1"/>
  <c r="AK31" i="1"/>
  <c r="Q31" i="1" s="1"/>
  <c r="Q52" i="1" s="1"/>
  <c r="AJ31" i="1"/>
  <c r="N31" i="1" s="1"/>
  <c r="N52" i="1" s="1"/>
  <c r="AI31" i="1"/>
  <c r="M31" i="1" s="1"/>
  <c r="M52" i="1" s="1"/>
  <c r="AH31" i="1"/>
  <c r="L31" i="1" s="1"/>
  <c r="L52" i="1" s="1"/>
  <c r="AG31" i="1"/>
  <c r="K31" i="1" s="1"/>
  <c r="K52" i="1" s="1"/>
  <c r="AF31" i="1"/>
  <c r="J31" i="1" s="1"/>
  <c r="J52" i="1" s="1"/>
  <c r="AE31" i="1"/>
  <c r="H31" i="1" s="1"/>
  <c r="H52" i="1" s="1"/>
  <c r="V31" i="1"/>
  <c r="V52" i="1" s="1"/>
  <c r="AO30" i="1"/>
  <c r="AB30" i="1" s="1"/>
  <c r="AB51" i="1" s="1"/>
  <c r="AN30" i="1"/>
  <c r="Y30" i="1" s="1"/>
  <c r="Y51" i="1" s="1"/>
  <c r="AM30" i="1"/>
  <c r="X30" i="1" s="1"/>
  <c r="X51" i="1" s="1"/>
  <c r="AL30" i="1"/>
  <c r="AK30" i="1"/>
  <c r="Q30" i="1" s="1"/>
  <c r="Q51" i="1" s="1"/>
  <c r="AJ30" i="1"/>
  <c r="AI30" i="1"/>
  <c r="M30" i="1" s="1"/>
  <c r="M51" i="1" s="1"/>
  <c r="AH30" i="1"/>
  <c r="L30" i="1" s="1"/>
  <c r="L51" i="1" s="1"/>
  <c r="AG30" i="1"/>
  <c r="K30" i="1" s="1"/>
  <c r="K51" i="1" s="1"/>
  <c r="AF30" i="1"/>
  <c r="J30" i="1" s="1"/>
  <c r="J51" i="1" s="1"/>
  <c r="AE30" i="1"/>
  <c r="H30" i="1" s="1"/>
  <c r="H51" i="1" s="1"/>
  <c r="V30" i="1"/>
  <c r="V51" i="1" s="1"/>
  <c r="N30" i="1"/>
  <c r="N51" i="1" s="1"/>
  <c r="AO29" i="1"/>
  <c r="AB29" i="1" s="1"/>
  <c r="AB50" i="1" s="1"/>
  <c r="AN29" i="1"/>
  <c r="Y29" i="1" s="1"/>
  <c r="Y50" i="1" s="1"/>
  <c r="AM29" i="1"/>
  <c r="X29" i="1" s="1"/>
  <c r="X50" i="1" s="1"/>
  <c r="AL29" i="1"/>
  <c r="V29" i="1" s="1"/>
  <c r="V50" i="1" s="1"/>
  <c r="AK29" i="1"/>
  <c r="Q29" i="1" s="1"/>
  <c r="Q50" i="1" s="1"/>
  <c r="AJ29" i="1"/>
  <c r="AI29" i="1"/>
  <c r="M29" i="1" s="1"/>
  <c r="M50" i="1" s="1"/>
  <c r="AH29" i="1"/>
  <c r="AG29" i="1"/>
  <c r="K29" i="1" s="1"/>
  <c r="K50" i="1" s="1"/>
  <c r="AF29" i="1"/>
  <c r="J29" i="1" s="1"/>
  <c r="J50" i="1" s="1"/>
  <c r="AE29" i="1"/>
  <c r="H29" i="1" s="1"/>
  <c r="H50" i="1" s="1"/>
  <c r="N29" i="1"/>
  <c r="N50" i="1" s="1"/>
  <c r="L29" i="1"/>
  <c r="L50" i="1" s="1"/>
  <c r="AO28" i="1"/>
  <c r="AB28" i="1" s="1"/>
  <c r="AB49" i="1" s="1"/>
  <c r="AN28" i="1"/>
  <c r="Y28" i="1" s="1"/>
  <c r="Y49" i="1" s="1"/>
  <c r="AM28" i="1"/>
  <c r="X28" i="1" s="1"/>
  <c r="X49" i="1" s="1"/>
  <c r="AL28" i="1"/>
  <c r="V28" i="1" s="1"/>
  <c r="V49" i="1" s="1"/>
  <c r="AK28" i="1"/>
  <c r="Q28" i="1" s="1"/>
  <c r="Q49" i="1" s="1"/>
  <c r="AJ28" i="1"/>
  <c r="N28" i="1" s="1"/>
  <c r="N49" i="1" s="1"/>
  <c r="AI28" i="1"/>
  <c r="M28" i="1" s="1"/>
  <c r="M49" i="1" s="1"/>
  <c r="M54" i="1" s="1"/>
  <c r="AH28" i="1"/>
  <c r="AG28" i="1"/>
  <c r="K28" i="1" s="1"/>
  <c r="K49" i="1" s="1"/>
  <c r="K54" i="1" s="1"/>
  <c r="AF28" i="1"/>
  <c r="J28" i="1" s="1"/>
  <c r="J49" i="1" s="1"/>
  <c r="AE28" i="1"/>
  <c r="H28" i="1" s="1"/>
  <c r="H49" i="1" s="1"/>
  <c r="L28" i="1"/>
  <c r="L49" i="1" s="1"/>
  <c r="L54" i="1" s="1"/>
  <c r="Z52" i="1" l="1"/>
  <c r="AD40" i="1"/>
  <c r="L46" i="1"/>
  <c r="AD44" i="1"/>
  <c r="AF44" i="1" s="1"/>
  <c r="Z53" i="1"/>
  <c r="AB46" i="1"/>
  <c r="AD42" i="1"/>
  <c r="AD41" i="1"/>
  <c r="O42" i="1"/>
  <c r="Y46" i="1"/>
  <c r="H46" i="1"/>
  <c r="AD43" i="1"/>
  <c r="AF43" i="1" s="1"/>
  <c r="O41" i="1"/>
  <c r="M46" i="1"/>
  <c r="N46" i="1"/>
  <c r="AD45" i="1"/>
  <c r="V46" i="1"/>
  <c r="V56" i="1" s="1"/>
  <c r="Z40" i="1"/>
  <c r="Z41" i="1"/>
  <c r="O45" i="1"/>
  <c r="AD50" i="1"/>
  <c r="O50" i="1"/>
  <c r="AD53" i="1"/>
  <c r="O52" i="1"/>
  <c r="O40" i="1"/>
  <c r="K46" i="1"/>
  <c r="K56" i="1" s="1"/>
  <c r="AD51" i="1"/>
  <c r="AD52" i="1"/>
  <c r="L56" i="1"/>
  <c r="AD49" i="1"/>
  <c r="H54" i="1"/>
  <c r="O51" i="1"/>
  <c r="H56" i="1"/>
  <c r="O53" i="1"/>
  <c r="N54" i="1"/>
  <c r="Q54" i="1"/>
  <c r="V54" i="1"/>
  <c r="M56" i="1"/>
  <c r="Q46" i="1"/>
  <c r="Q56" i="1" s="1"/>
  <c r="Z49" i="1"/>
  <c r="X54" i="1"/>
  <c r="X56" i="1" s="1"/>
  <c r="Y54" i="1"/>
  <c r="Z50" i="1"/>
  <c r="O49" i="1"/>
  <c r="J54" i="1"/>
  <c r="J56" i="1" s="1"/>
  <c r="AB54" i="1"/>
  <c r="AB56" i="1" s="1"/>
  <c r="Z51" i="1"/>
  <c r="Y56" i="1" l="1"/>
  <c r="Z46" i="1"/>
  <c r="AD54" i="1"/>
  <c r="Z54" i="1"/>
  <c r="Z56" i="1" s="1"/>
  <c r="Z58" i="1" s="1"/>
  <c r="N56" i="1"/>
  <c r="O46" i="1"/>
  <c r="J59" i="1"/>
  <c r="K59" i="1"/>
  <c r="O56" i="1"/>
  <c r="N58" i="1"/>
  <c r="N59" i="1" s="1"/>
  <c r="M58" i="1"/>
  <c r="M59" i="1" s="1"/>
  <c r="H59" i="1"/>
  <c r="L58" i="1"/>
  <c r="L59" i="1" s="1"/>
  <c r="K58" i="1"/>
  <c r="J58" i="1"/>
  <c r="AB58" i="1"/>
  <c r="AB59" i="1" s="1"/>
  <c r="AD56" i="1"/>
  <c r="AD59" i="1" s="1"/>
  <c r="Y58" i="1"/>
  <c r="Y59" i="1" s="1"/>
  <c r="X58" i="1"/>
  <c r="X59" i="1" s="1"/>
  <c r="V58" i="1"/>
  <c r="V59" i="1" s="1"/>
  <c r="Q58" i="1"/>
  <c r="Q59" i="1" s="1"/>
  <c r="AD46" i="1"/>
  <c r="Z59" i="1" l="1"/>
  <c r="AD58" i="1"/>
  <c r="AE58" i="1" s="1"/>
  <c r="O58" i="1"/>
  <c r="O59" i="1" s="1"/>
</calcChain>
</file>

<file path=xl/sharedStrings.xml><?xml version="1.0" encoding="utf-8"?>
<sst xmlns="http://schemas.openxmlformats.org/spreadsheetml/2006/main" count="123" uniqueCount="48">
  <si>
    <t>Year - to - Date - February</t>
  </si>
  <si>
    <t>Mental</t>
  </si>
  <si>
    <t>Crisis</t>
  </si>
  <si>
    <t xml:space="preserve">YES </t>
  </si>
  <si>
    <t>Developmental</t>
  </si>
  <si>
    <t>Primary</t>
  </si>
  <si>
    <t>Revenue:</t>
  </si>
  <si>
    <t>Health</t>
  </si>
  <si>
    <t>Residential</t>
  </si>
  <si>
    <t>Waiver</t>
  </si>
  <si>
    <t>TCOOMMI</t>
  </si>
  <si>
    <t>ETBHN</t>
  </si>
  <si>
    <t>Subtotal</t>
  </si>
  <si>
    <t>Disabilities</t>
  </si>
  <si>
    <t>Care</t>
  </si>
  <si>
    <t>ECI</t>
  </si>
  <si>
    <t>OSAR</t>
  </si>
  <si>
    <t>SUD</t>
  </si>
  <si>
    <t>Autism</t>
  </si>
  <si>
    <t>Total</t>
  </si>
  <si>
    <t>Local</t>
  </si>
  <si>
    <t>State &amp; Federal Contracts &amp; Grants</t>
  </si>
  <si>
    <t>Earned Revenue</t>
  </si>
  <si>
    <t>DPP Component 1</t>
  </si>
  <si>
    <t>PHP CCP</t>
  </si>
  <si>
    <t>Capital/Construction Revenue</t>
  </si>
  <si>
    <t>Total Revenue</t>
  </si>
  <si>
    <t>Expenses:</t>
  </si>
  <si>
    <t>Salaries &amp; Benefits</t>
  </si>
  <si>
    <t>Operating Expenses</t>
  </si>
  <si>
    <t>Contract Expense</t>
  </si>
  <si>
    <t>Capital Use Fee</t>
  </si>
  <si>
    <t>Capital Outlay</t>
  </si>
  <si>
    <t>Total Expenses</t>
  </si>
  <si>
    <t>Revenue Less Expenses</t>
  </si>
  <si>
    <t>Administration Allocation</t>
  </si>
  <si>
    <t>Adjusted Rev Less Exp</t>
  </si>
  <si>
    <t>One Pager Budget Amendments</t>
  </si>
  <si>
    <t>Admin</t>
  </si>
  <si>
    <t>MH</t>
  </si>
  <si>
    <t>YES</t>
  </si>
  <si>
    <t>IDD</t>
  </si>
  <si>
    <t>Mid Year Budget Adj.</t>
  </si>
  <si>
    <t>Revenue</t>
  </si>
  <si>
    <t>Projection with Changes made between April - August</t>
  </si>
  <si>
    <t>Full-Year FY26 Budget Recast</t>
  </si>
  <si>
    <t>FY26 Amount</t>
  </si>
  <si>
    <t>Unspent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</si>
</sst>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164" fontId="3" fillId="2" borderId="1" xfId="1" applyNumberFormat="1" applyFont="1" applyFill="1" applyBorder="1" applyAlignment="1"/>
    <xf numFmtId="164" fontId="3" fillId="2" borderId="2" xfId="1" applyNumberFormat="1" applyFont="1" applyFill="1" applyBorder="1" applyAlignment="1"/>
    <xf numFmtId="164" fontId="3" fillId="2" borderId="3" xfId="1" applyNumberFormat="1" applyFont="1" applyFill="1" applyBorder="1" applyAlignment="1"/>
    <xf numFmtId="164" fontId="0" fillId="0" borderId="0" xfId="1" applyNumberFormat="1" applyFont="1" applyBorder="1"/>
    <xf numFmtId="164" fontId="4" fillId="0" borderId="4" xfId="1" applyNumberFormat="1" applyFont="1" applyBorder="1"/>
    <xf numFmtId="164" fontId="4" fillId="0" borderId="0" xfId="1" applyNumberFormat="1" applyFont="1" applyBorder="1"/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6" fillId="0" borderId="4" xfId="1" applyNumberFormat="1" applyFont="1" applyBorder="1"/>
    <xf numFmtId="164" fontId="7" fillId="0" borderId="0" xfId="1" applyNumberFormat="1" applyFont="1" applyBorder="1"/>
    <xf numFmtId="164" fontId="7" fillId="0" borderId="8" xfId="1" applyNumberFormat="1" applyFont="1" applyBorder="1"/>
    <xf numFmtId="164" fontId="7" fillId="0" borderId="4" xfId="1" applyNumberFormat="1" applyFont="1" applyBorder="1"/>
    <xf numFmtId="164" fontId="8" fillId="0" borderId="5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9" fillId="0" borderId="4" xfId="1" applyNumberFormat="1" applyFont="1" applyBorder="1"/>
    <xf numFmtId="164" fontId="9" fillId="0" borderId="0" xfId="1" applyNumberFormat="1" applyFont="1" applyBorder="1"/>
    <xf numFmtId="164" fontId="7" fillId="0" borderId="4" xfId="1" applyNumberFormat="1" applyFont="1" applyFill="1" applyBorder="1"/>
    <xf numFmtId="164" fontId="7" fillId="0" borderId="6" xfId="1" applyNumberFormat="1" applyFont="1" applyBorder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4" fontId="8" fillId="3" borderId="0" xfId="1" applyNumberFormat="1" applyFont="1" applyFill="1" applyBorder="1"/>
    <xf numFmtId="164" fontId="7" fillId="0" borderId="7" xfId="1" applyNumberFormat="1" applyFont="1" applyBorder="1"/>
    <xf numFmtId="164" fontId="7" fillId="0" borderId="4" xfId="1" applyNumberFormat="1" applyFont="1" applyBorder="1" applyAlignment="1">
      <alignment horizontal="center" vertical="center"/>
    </xf>
    <xf numFmtId="164" fontId="7" fillId="4" borderId="0" xfId="1" applyNumberFormat="1" applyFont="1" applyFill="1" applyBorder="1"/>
    <xf numFmtId="164" fontId="9" fillId="4" borderId="0" xfId="1" applyNumberFormat="1" applyFont="1" applyFill="1" applyBorder="1"/>
    <xf numFmtId="164" fontId="7" fillId="4" borderId="8" xfId="1" applyNumberFormat="1" applyFont="1" applyFill="1" applyBorder="1"/>
    <xf numFmtId="164" fontId="7" fillId="4" borderId="4" xfId="1" applyNumberFormat="1" applyFont="1" applyFill="1" applyBorder="1" applyAlignment="1">
      <alignment horizontal="center" vertical="center"/>
    </xf>
    <xf numFmtId="164" fontId="7" fillId="4" borderId="5" xfId="1" applyNumberFormat="1" applyFont="1" applyFill="1" applyBorder="1"/>
    <xf numFmtId="164" fontId="8" fillId="4" borderId="0" xfId="1" applyNumberFormat="1" applyFont="1" applyFill="1" applyBorder="1"/>
    <xf numFmtId="164" fontId="7" fillId="4" borderId="6" xfId="1" applyNumberFormat="1" applyFont="1" applyFill="1" applyBorder="1"/>
    <xf numFmtId="164" fontId="7" fillId="4" borderId="7" xfId="1" applyNumberFormat="1" applyFont="1" applyFill="1" applyBorder="1"/>
    <xf numFmtId="164" fontId="7" fillId="4" borderId="9" xfId="1" applyNumberFormat="1" applyFont="1" applyFill="1" applyBorder="1" applyAlignment="1">
      <alignment horizontal="center" vertical="center"/>
    </xf>
    <xf numFmtId="164" fontId="7" fillId="4" borderId="10" xfId="1" applyNumberFormat="1" applyFont="1" applyFill="1" applyBorder="1"/>
    <xf numFmtId="164" fontId="7" fillId="4" borderId="11" xfId="1" applyNumberFormat="1" applyFont="1" applyFill="1" applyBorder="1"/>
    <xf numFmtId="164" fontId="8" fillId="4" borderId="10" xfId="1" applyNumberFormat="1" applyFont="1" applyFill="1" applyBorder="1"/>
    <xf numFmtId="164" fontId="7" fillId="4" borderId="12" xfId="1" applyNumberFormat="1" applyFont="1" applyFill="1" applyBorder="1"/>
    <xf numFmtId="164" fontId="7" fillId="4" borderId="13" xfId="1" applyNumberFormat="1" applyFont="1" applyFill="1" applyBorder="1"/>
    <xf numFmtId="164" fontId="8" fillId="0" borderId="0" xfId="1" applyNumberFormat="1" applyFont="1" applyBorder="1"/>
    <xf numFmtId="164" fontId="9" fillId="0" borderId="8" xfId="1" applyNumberFormat="1" applyFont="1" applyBorder="1"/>
    <xf numFmtId="164" fontId="7" fillId="0" borderId="5" xfId="1" applyNumberFormat="1" applyFont="1" applyBorder="1"/>
    <xf numFmtId="164" fontId="7" fillId="0" borderId="14" xfId="1" applyNumberFormat="1" applyFont="1" applyBorder="1"/>
    <xf numFmtId="164" fontId="8" fillId="3" borderId="14" xfId="1" applyNumberFormat="1" applyFont="1" applyFill="1" applyBorder="1"/>
    <xf numFmtId="164" fontId="6" fillId="0" borderId="4" xfId="1" quotePrefix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wrapText="1"/>
    </xf>
    <xf numFmtId="164" fontId="7" fillId="0" borderId="0" xfId="1" applyNumberFormat="1" applyFont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164" fontId="7" fillId="0" borderId="11" xfId="1" applyNumberFormat="1" applyFont="1" applyBorder="1"/>
    <xf numFmtId="164" fontId="8" fillId="3" borderId="10" xfId="1" applyNumberFormat="1" applyFont="1" applyFill="1" applyBorder="1"/>
    <xf numFmtId="164" fontId="7" fillId="0" borderId="12" xfId="1" applyNumberFormat="1" applyFont="1" applyBorder="1"/>
    <xf numFmtId="164" fontId="7" fillId="0" borderId="13" xfId="1" applyNumberFormat="1" applyFont="1" applyBorder="1"/>
    <xf numFmtId="164" fontId="7" fillId="0" borderId="7" xfId="1" applyNumberFormat="1" applyFont="1" applyFill="1" applyBorder="1"/>
    <xf numFmtId="164" fontId="6" fillId="5" borderId="4" xfId="1" quotePrefix="1" applyNumberFormat="1" applyFont="1" applyFill="1" applyBorder="1" applyAlignment="1">
      <alignment horizontal="left"/>
    </xf>
    <xf numFmtId="164" fontId="9" fillId="5" borderId="0" xfId="1" applyNumberFormat="1" applyFont="1" applyFill="1" applyBorder="1"/>
    <xf numFmtId="164" fontId="9" fillId="5" borderId="8" xfId="1" applyNumberFormat="1" applyFont="1" applyFill="1" applyBorder="1"/>
    <xf numFmtId="164" fontId="7" fillId="5" borderId="4" xfId="1" applyNumberFormat="1" applyFont="1" applyFill="1" applyBorder="1"/>
    <xf numFmtId="164" fontId="7" fillId="5" borderId="0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164" fontId="7" fillId="5" borderId="7" xfId="1" applyNumberFormat="1" applyFont="1" applyFill="1" applyBorder="1"/>
    <xf numFmtId="43" fontId="7" fillId="0" borderId="13" xfId="1" applyFont="1" applyFill="1" applyBorder="1"/>
    <xf numFmtId="164" fontId="6" fillId="0" borderId="4" xfId="1" applyNumberFormat="1" applyFont="1" applyBorder="1" applyAlignment="1">
      <alignment horizontal="left"/>
    </xf>
    <xf numFmtId="164" fontId="7" fillId="0" borderId="15" xfId="1" applyNumberFormat="1" applyFont="1" applyFill="1" applyBorder="1"/>
    <xf numFmtId="164" fontId="7" fillId="0" borderId="16" xfId="1" applyNumberFormat="1" applyFont="1" applyBorder="1"/>
    <xf numFmtId="164" fontId="7" fillId="0" borderId="17" xfId="1" applyNumberFormat="1" applyFont="1" applyFill="1" applyBorder="1"/>
    <xf numFmtId="164" fontId="8" fillId="3" borderId="17" xfId="1" applyNumberFormat="1" applyFont="1" applyFill="1" applyBorder="1"/>
    <xf numFmtId="164" fontId="7" fillId="0" borderId="18" xfId="1" applyNumberFormat="1" applyFont="1" applyFill="1" applyBorder="1"/>
    <xf numFmtId="164" fontId="7" fillId="0" borderId="17" xfId="1" applyNumberFormat="1" applyFont="1" applyBorder="1"/>
    <xf numFmtId="164" fontId="7" fillId="0" borderId="19" xfId="1" applyNumberFormat="1" applyFont="1" applyBorder="1"/>
    <xf numFmtId="164" fontId="6" fillId="0" borderId="1" xfId="1" applyNumberFormat="1" applyFont="1" applyBorder="1" applyAlignment="1">
      <alignment horizontal="left"/>
    </xf>
    <xf numFmtId="164" fontId="7" fillId="0" borderId="2" xfId="1" applyNumberFormat="1" applyFont="1" applyBorder="1"/>
    <xf numFmtId="164" fontId="7" fillId="0" borderId="3" xfId="1" applyNumberFormat="1" applyFont="1" applyBorder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20" xfId="1" applyNumberFormat="1" applyFont="1" applyBorder="1"/>
    <xf numFmtId="164" fontId="4" fillId="0" borderId="21" xfId="1" applyNumberFormat="1" applyFont="1" applyBorder="1"/>
    <xf numFmtId="164" fontId="4" fillId="0" borderId="22" xfId="1" applyNumberFormat="1" applyFont="1" applyBorder="1"/>
    <xf numFmtId="164" fontId="6" fillId="0" borderId="0" xfId="1" applyNumberFormat="1" applyFont="1" applyBorder="1" applyAlignment="1">
      <alignment horizontal="left"/>
    </xf>
    <xf numFmtId="0" fontId="0" fillId="0" borderId="23" xfId="0" applyBorder="1"/>
    <xf numFmtId="164" fontId="5" fillId="0" borderId="23" xfId="1" applyNumberFormat="1" applyFont="1" applyBorder="1" applyAlignment="1">
      <alignment horizontal="center"/>
    </xf>
    <xf numFmtId="164" fontId="5" fillId="7" borderId="23" xfId="1" applyNumberFormat="1" applyFont="1" applyFill="1" applyBorder="1" applyAlignment="1">
      <alignment horizontal="center"/>
    </xf>
    <xf numFmtId="164" fontId="8" fillId="0" borderId="23" xfId="1" applyNumberFormat="1" applyFont="1" applyBorder="1" applyAlignment="1">
      <alignment horizontal="center"/>
    </xf>
    <xf numFmtId="164" fontId="8" fillId="7" borderId="23" xfId="1" applyNumberFormat="1" applyFont="1" applyFill="1" applyBorder="1" applyAlignment="1">
      <alignment horizontal="center"/>
    </xf>
    <xf numFmtId="164" fontId="7" fillId="0" borderId="23" xfId="1" applyNumberFormat="1" applyFont="1" applyBorder="1" applyAlignment="1">
      <alignment horizontal="left"/>
    </xf>
    <xf numFmtId="44" fontId="0" fillId="0" borderId="23" xfId="0" applyNumberFormat="1" applyBorder="1"/>
    <xf numFmtId="0" fontId="0" fillId="7" borderId="23" xfId="0" applyFill="1" applyBorder="1"/>
    <xf numFmtId="164" fontId="7" fillId="0" borderId="23" xfId="1" applyNumberFormat="1" applyFont="1" applyBorder="1"/>
    <xf numFmtId="164" fontId="7" fillId="0" borderId="23" xfId="1" applyNumberFormat="1" applyFont="1" applyBorder="1" applyAlignment="1"/>
    <xf numFmtId="164" fontId="8" fillId="0" borderId="23" xfId="1" applyNumberFormat="1" applyFont="1" applyBorder="1"/>
    <xf numFmtId="44" fontId="0" fillId="0" borderId="0" xfId="2" applyFont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6" borderId="10" xfId="0" applyFont="1" applyFill="1" applyBorder="1" applyAlignment="1">
      <alignment horizontal="center"/>
    </xf>
    <xf numFmtId="164" fontId="3" fillId="2" borderId="23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bonnetmhmr-my.sharepoint.com/personal/bwalbridge_bbtrails_org/Documents/Desktop/0%20Fin%20Data%20by%20Period/FY26%20Budget%20Recast/Mid%20Year%20Budget%20Adjustment%20Tracker%20FY26.xlsx" TargetMode="External"/><Relationship Id="rId1" Type="http://schemas.openxmlformats.org/officeDocument/2006/relationships/externalLinkPath" Target="https://bluebonnetmhmr-my.sharepoint.com/personal/bwalbridge_bbtrails_org/Documents/Desktop/0%20Fin%20Data%20by%20Period/FY26%20Budget%20Recast/Mid%20Year%20Budget%20Adjustment%20Tracker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er Table"/>
      <sheetName val="Outcome"/>
    </sheetNames>
    <sheetDataSet>
      <sheetData sheetId="0">
        <row r="1">
          <cell r="H1" t="str">
            <v>Remaining Annual Impact (Apr - Aug)</v>
          </cell>
          <cell r="I1" t="str">
            <v>Column1</v>
          </cell>
        </row>
        <row r="2">
          <cell r="H2">
            <v>19750</v>
          </cell>
          <cell r="I2" t="str">
            <v>Admin,Salaries &amp; Benefits</v>
          </cell>
        </row>
        <row r="3">
          <cell r="H3">
            <v>3740</v>
          </cell>
          <cell r="I3" t="str">
            <v>Admin,Salaries &amp; Benefits</v>
          </cell>
        </row>
        <row r="4">
          <cell r="H4">
            <v>12500</v>
          </cell>
          <cell r="I4" t="str">
            <v>CRISIS,Salaries &amp; Benefits</v>
          </cell>
        </row>
        <row r="5">
          <cell r="H5">
            <v>-210076.24</v>
          </cell>
          <cell r="I5" t="str">
            <v>CRISIS,Contract Expense</v>
          </cell>
        </row>
        <row r="6">
          <cell r="H6">
            <v>-38498.04</v>
          </cell>
          <cell r="I6" t="str">
            <v>CRISIS,Salaries &amp; Benefits</v>
          </cell>
        </row>
        <row r="7">
          <cell r="H7">
            <v>38498.049999999996</v>
          </cell>
          <cell r="I7" t="str">
            <v>CRISIS,Salaries &amp; Benefits</v>
          </cell>
        </row>
        <row r="8">
          <cell r="H8">
            <v>-77682</v>
          </cell>
          <cell r="I8" t="str">
            <v>CRISIS,Salaries &amp; Benefits</v>
          </cell>
        </row>
        <row r="9">
          <cell r="H9">
            <v>-34071.040000000001</v>
          </cell>
          <cell r="I9" t="str">
            <v>CRISIS,Salaries &amp; Benefits</v>
          </cell>
        </row>
        <row r="10">
          <cell r="H10">
            <v>34071.050000000003</v>
          </cell>
          <cell r="I10" t="str">
            <v>CRISIS,Salaries &amp; Benefits</v>
          </cell>
        </row>
        <row r="11">
          <cell r="H11">
            <v>-17784.66</v>
          </cell>
          <cell r="I11" t="str">
            <v>CRISIS,Salaries &amp; Benefits</v>
          </cell>
        </row>
        <row r="12">
          <cell r="H12">
            <v>17784.649999999998</v>
          </cell>
          <cell r="I12" t="str">
            <v>CRISIS,Salaries &amp; Benefits</v>
          </cell>
        </row>
        <row r="13">
          <cell r="H13">
            <v>-10882.32</v>
          </cell>
          <cell r="I13" t="str">
            <v>CRISIS,Salaries &amp; Benefits</v>
          </cell>
        </row>
        <row r="14">
          <cell r="H14">
            <v>10882.3</v>
          </cell>
          <cell r="I14" t="str">
            <v>CRISIS,Salaries &amp; Benefits</v>
          </cell>
        </row>
        <row r="15">
          <cell r="H15">
            <v>-30000</v>
          </cell>
          <cell r="I15" t="str">
            <v>CRISIS,Operating Expenses</v>
          </cell>
        </row>
        <row r="16">
          <cell r="H16">
            <v>-7200</v>
          </cell>
          <cell r="I16" t="str">
            <v>CRISIS,Operating Expenses</v>
          </cell>
        </row>
        <row r="17">
          <cell r="H17">
            <v>7200</v>
          </cell>
          <cell r="I17" t="str">
            <v>CRISIS,Operating Expenses</v>
          </cell>
        </row>
        <row r="18">
          <cell r="H18">
            <v>-5000</v>
          </cell>
          <cell r="I18" t="str">
            <v>CRISIS,Operating Expenses</v>
          </cell>
        </row>
        <row r="19">
          <cell r="H19">
            <v>-44152.566666666673</v>
          </cell>
          <cell r="I19" t="str">
            <v>CRISIS,Salaries &amp; Benefits</v>
          </cell>
        </row>
        <row r="20">
          <cell r="H20">
            <v>44152.566666666673</v>
          </cell>
          <cell r="I20" t="str">
            <v>CRISIS,Salaries &amp; Benefits</v>
          </cell>
        </row>
        <row r="21">
          <cell r="H21">
            <v>-34249.758333333331</v>
          </cell>
          <cell r="I21" t="str">
            <v>CRISIS,Salaries &amp; Benefits</v>
          </cell>
        </row>
        <row r="22">
          <cell r="H22">
            <v>34249.758333333331</v>
          </cell>
          <cell r="I22" t="str">
            <v>CRISIS,Salaries &amp; Benefits</v>
          </cell>
        </row>
        <row r="23">
          <cell r="H23">
            <v>-3010.0124999999998</v>
          </cell>
          <cell r="I23" t="str">
            <v>CRISIS,Salaries &amp; Benefits</v>
          </cell>
        </row>
        <row r="24">
          <cell r="H24">
            <v>3010.0124999999998</v>
          </cell>
          <cell r="I24" t="str">
            <v>CRISIS,Salaries &amp; Benefits</v>
          </cell>
        </row>
        <row r="25">
          <cell r="H25">
            <v>-23811.85</v>
          </cell>
          <cell r="I25" t="str">
            <v>CRISIS,Salaries &amp; Benefits</v>
          </cell>
        </row>
        <row r="26">
          <cell r="H26">
            <v>23811.85</v>
          </cell>
          <cell r="I26" t="str">
            <v>CRISIS,Salaries &amp; Benefits</v>
          </cell>
        </row>
        <row r="27">
          <cell r="H27">
            <v>-187392.72</v>
          </cell>
          <cell r="I27" t="str">
            <v>CRISIS,Contract Expense</v>
          </cell>
        </row>
        <row r="28">
          <cell r="H28">
            <v>-80000</v>
          </cell>
          <cell r="I28" t="str">
            <v>CRISIS,Operating Expenses</v>
          </cell>
        </row>
        <row r="29">
          <cell r="H29">
            <v>-16477.954166666666</v>
          </cell>
          <cell r="I29" t="str">
            <v>CRISIS,Salaries &amp; Benefits</v>
          </cell>
        </row>
        <row r="30">
          <cell r="H30">
            <v>16477.954166666666</v>
          </cell>
          <cell r="I30" t="str">
            <v>CRISIS,Salaries &amp; Benefits</v>
          </cell>
        </row>
        <row r="31">
          <cell r="H31">
            <v>-6250</v>
          </cell>
          <cell r="I31" t="str">
            <v>CRISIS,Operating Expenses</v>
          </cell>
        </row>
        <row r="32">
          <cell r="H32">
            <v>-27421.666666666664</v>
          </cell>
          <cell r="I32" t="str">
            <v>CRISIS,Salaries &amp; Benefits</v>
          </cell>
        </row>
        <row r="33">
          <cell r="H33">
            <v>-27421.666666666664</v>
          </cell>
          <cell r="I33" t="str">
            <v>CRISIS,Salaries &amp; Benefits</v>
          </cell>
        </row>
        <row r="34">
          <cell r="H34">
            <v>27421.666666666664</v>
          </cell>
          <cell r="I34" t="str">
            <v>CRISIS,Salaries &amp; Benefits</v>
          </cell>
        </row>
        <row r="35">
          <cell r="H35">
            <v>-90000</v>
          </cell>
          <cell r="I35" t="str">
            <v>CRISIS,Contract Expense</v>
          </cell>
        </row>
        <row r="36">
          <cell r="H36">
            <v>-40308.116666666669</v>
          </cell>
          <cell r="I36" t="str">
            <v>CRISIS,Salaries &amp; Benefits</v>
          </cell>
        </row>
        <row r="37">
          <cell r="H37">
            <v>-20154.058333333334</v>
          </cell>
          <cell r="I37" t="str">
            <v>CRISIS,Salaries &amp; Benefits</v>
          </cell>
        </row>
        <row r="38">
          <cell r="H38">
            <v>20154.058333333334</v>
          </cell>
          <cell r="I38" t="str">
            <v>CRISIS,Salaries &amp; Benefits</v>
          </cell>
        </row>
        <row r="39">
          <cell r="H39">
            <v>-3750</v>
          </cell>
          <cell r="I39" t="str">
            <v>CRISIS,Salaries &amp; Benefits</v>
          </cell>
        </row>
        <row r="40">
          <cell r="H40">
            <v>-2963.75</v>
          </cell>
          <cell r="I40" t="str">
            <v>CRISIS,Salaries &amp; Benefits</v>
          </cell>
        </row>
        <row r="41">
          <cell r="H41">
            <v>2963.75</v>
          </cell>
          <cell r="I41" t="str">
            <v>CRISIS,Salaries &amp; Benefits</v>
          </cell>
        </row>
        <row r="42">
          <cell r="H42">
            <v>-8485.9500000000007</v>
          </cell>
          <cell r="I42" t="str">
            <v>CRISIS,Salaries &amp; Benefits</v>
          </cell>
        </row>
        <row r="43">
          <cell r="H43">
            <v>8485.9500000000007</v>
          </cell>
          <cell r="I43" t="str">
            <v>CRISIS,Salaries &amp; Benefits</v>
          </cell>
        </row>
        <row r="44">
          <cell r="H44">
            <v>-81456</v>
          </cell>
          <cell r="I44" t="str">
            <v>CRISIS,Contract Expense</v>
          </cell>
        </row>
        <row r="45">
          <cell r="H45">
            <v>-83335</v>
          </cell>
          <cell r="I45" t="str">
            <v>CRISIS,Salaries &amp; Benefits</v>
          </cell>
        </row>
        <row r="46">
          <cell r="H46">
            <v>25000</v>
          </cell>
          <cell r="I46" t="str">
            <v>CRISIS,Salaries &amp; Benefits</v>
          </cell>
        </row>
        <row r="47">
          <cell r="H47">
            <v>3033.5</v>
          </cell>
          <cell r="I47" t="str">
            <v>CRISIS,Salaries &amp; Benefits</v>
          </cell>
        </row>
        <row r="48">
          <cell r="H48">
            <v>168000</v>
          </cell>
          <cell r="I48" t="str">
            <v>CRISIS,Revenue</v>
          </cell>
        </row>
        <row r="49">
          <cell r="H49">
            <v>161608.98000000001</v>
          </cell>
          <cell r="I49" t="str">
            <v>CRISIS,Salaries &amp; Benefits</v>
          </cell>
        </row>
        <row r="50">
          <cell r="H50">
            <v>27421.666666666664</v>
          </cell>
          <cell r="I50" t="str">
            <v>ECI,Salaries &amp; Benefits</v>
          </cell>
        </row>
        <row r="51">
          <cell r="H51">
            <v>-19750</v>
          </cell>
          <cell r="I51" t="str">
            <v>IDD,Salaries &amp; Benefits</v>
          </cell>
        </row>
        <row r="52">
          <cell r="H52">
            <v>16550</v>
          </cell>
          <cell r="I52" t="str">
            <v>IDD,Revenue</v>
          </cell>
        </row>
        <row r="53">
          <cell r="H53">
            <v>4000</v>
          </cell>
          <cell r="I53" t="str">
            <v>IDD,Revenue</v>
          </cell>
        </row>
        <row r="54">
          <cell r="H54">
            <v>-950</v>
          </cell>
          <cell r="I54" t="str">
            <v>IDD,Operating Expenses</v>
          </cell>
        </row>
        <row r="55">
          <cell r="H55">
            <v>-1600</v>
          </cell>
          <cell r="I55" t="str">
            <v>IDD,Salaries &amp; Benefits</v>
          </cell>
        </row>
        <row r="56">
          <cell r="H56">
            <v>-90000</v>
          </cell>
          <cell r="I56" t="str">
            <v>IDD,Salaries &amp; Benefits</v>
          </cell>
        </row>
        <row r="57">
          <cell r="H57">
            <v>-51200</v>
          </cell>
          <cell r="I57" t="str">
            <v>IDD,Revenue</v>
          </cell>
        </row>
        <row r="58">
          <cell r="H58">
            <v>-1400</v>
          </cell>
          <cell r="I58" t="str">
            <v>IDD,Operating Expenses</v>
          </cell>
        </row>
        <row r="59">
          <cell r="H59">
            <v>-1140</v>
          </cell>
          <cell r="I59" t="str">
            <v>IDD,Operating Expenses</v>
          </cell>
        </row>
        <row r="60">
          <cell r="H60">
            <v>16666.666666666668</v>
          </cell>
          <cell r="I60" t="str">
            <v>IDD,Revenue</v>
          </cell>
        </row>
        <row r="61">
          <cell r="H61">
            <v>-12500</v>
          </cell>
          <cell r="I61" t="str">
            <v>IDD,Operating Expenses</v>
          </cell>
        </row>
        <row r="62">
          <cell r="H62">
            <v>-6500</v>
          </cell>
          <cell r="I62" t="str">
            <v>IDD,Operating Expenses</v>
          </cell>
        </row>
        <row r="63">
          <cell r="H63">
            <v>170000</v>
          </cell>
          <cell r="I63" t="str">
            <v>IDD,Revenue</v>
          </cell>
        </row>
        <row r="64">
          <cell r="H64">
            <v>-3740</v>
          </cell>
          <cell r="I64" t="str">
            <v>IDD,Salaries &amp; Benefits</v>
          </cell>
        </row>
        <row r="65">
          <cell r="H65">
            <v>-74394.649999999994</v>
          </cell>
          <cell r="I65" t="str">
            <v>MH,Salaries &amp; Benefits</v>
          </cell>
        </row>
        <row r="66">
          <cell r="H66">
            <v>-11266.65</v>
          </cell>
          <cell r="I66" t="str">
            <v>MH,Salaries &amp; Benefits</v>
          </cell>
        </row>
        <row r="67">
          <cell r="H67">
            <v>-12500</v>
          </cell>
          <cell r="I67" t="str">
            <v>MH,Salaries &amp; Benefits</v>
          </cell>
        </row>
        <row r="68">
          <cell r="H68">
            <v>-50000</v>
          </cell>
          <cell r="I68" t="str">
            <v>MH,Contract Expense</v>
          </cell>
        </row>
        <row r="69">
          <cell r="H69">
            <v>-56333.5</v>
          </cell>
          <cell r="I69" t="str">
            <v>MH,Salaries &amp; Benefits</v>
          </cell>
        </row>
        <row r="70">
          <cell r="H70">
            <v>40308.116666666669</v>
          </cell>
          <cell r="I70" t="str">
            <v>MH,Salaries &amp; Benefits</v>
          </cell>
        </row>
        <row r="71">
          <cell r="H71">
            <v>-6234.3499999999995</v>
          </cell>
          <cell r="I71" t="str">
            <v>MH ,Salaries &amp; Benefits</v>
          </cell>
        </row>
        <row r="72">
          <cell r="H72">
            <v>6234.3499999999995</v>
          </cell>
          <cell r="I72" t="str">
            <v>MH ,Salaries &amp; Benefits</v>
          </cell>
        </row>
        <row r="73">
          <cell r="H73">
            <v>-59985</v>
          </cell>
          <cell r="I73" t="str">
            <v>MH ,Contract Expense</v>
          </cell>
        </row>
        <row r="74">
          <cell r="H74">
            <v>-21000</v>
          </cell>
          <cell r="I74" t="str">
            <v>MH ,Operating Expenses</v>
          </cell>
        </row>
        <row r="75">
          <cell r="H75">
            <v>-2340</v>
          </cell>
          <cell r="I75" t="str">
            <v>MH ,Capital Use Fees</v>
          </cell>
        </row>
        <row r="76">
          <cell r="H76">
            <v>0</v>
          </cell>
          <cell r="I76" t="str">
            <v>MH ,Salaries &amp; Benefits</v>
          </cell>
        </row>
        <row r="77">
          <cell r="H77">
            <v>-18676.650000000001</v>
          </cell>
          <cell r="I77" t="str">
            <v>MH ,Salaries &amp; Benefits</v>
          </cell>
        </row>
        <row r="78">
          <cell r="H78">
            <v>18676.650000000001</v>
          </cell>
          <cell r="I78" t="str">
            <v>MH ,Salaries &amp; Benefits</v>
          </cell>
        </row>
        <row r="79">
          <cell r="H79">
            <v>-47785</v>
          </cell>
          <cell r="I79" t="str">
            <v>MH ,Salaries &amp; Benefits</v>
          </cell>
        </row>
        <row r="80">
          <cell r="H80">
            <v>-25000</v>
          </cell>
          <cell r="I80" t="str">
            <v>MH ,Salaries &amp; Benefits</v>
          </cell>
        </row>
        <row r="81">
          <cell r="H81">
            <v>-3033.5</v>
          </cell>
          <cell r="I81" t="str">
            <v>MH ,Salaries &amp; Benefits</v>
          </cell>
        </row>
        <row r="82">
          <cell r="H82">
            <v>3033.5</v>
          </cell>
          <cell r="I82" t="str">
            <v>MH ,Salaries &amp; Benefits</v>
          </cell>
        </row>
        <row r="83">
          <cell r="H83">
            <v>-70764.399999999994</v>
          </cell>
          <cell r="I83" t="str">
            <v>OSAR,Salaries &amp; Benefits</v>
          </cell>
        </row>
        <row r="84">
          <cell r="H84">
            <v>-4675.8</v>
          </cell>
          <cell r="I84" t="str">
            <v>OSAR ,Salaries &amp; Benefits</v>
          </cell>
        </row>
        <row r="85">
          <cell r="H85">
            <v>4675.8</v>
          </cell>
          <cell r="I85" t="str">
            <v>OSAR ,Salaries &amp; Benefits</v>
          </cell>
        </row>
        <row r="86">
          <cell r="H86">
            <v>0</v>
          </cell>
          <cell r="I86" t="str">
            <v>OSAR ,Operating Expenses</v>
          </cell>
        </row>
        <row r="87">
          <cell r="H87">
            <v>-26195</v>
          </cell>
          <cell r="I87" t="str">
            <v>OSAR ,Salaries &amp; Benefits</v>
          </cell>
        </row>
        <row r="88">
          <cell r="H88">
            <v>-6858.8</v>
          </cell>
          <cell r="I88" t="str">
            <v>OSAR ,Salaries &amp; Benefits</v>
          </cell>
        </row>
        <row r="89">
          <cell r="H89">
            <v>-177568</v>
          </cell>
          <cell r="I89" t="str">
            <v>SUD,Salaries &amp; Benefits</v>
          </cell>
        </row>
        <row r="90">
          <cell r="H90">
            <v>-48587.5</v>
          </cell>
          <cell r="I90" t="str">
            <v>SUD,Salaries &amp; Benefits</v>
          </cell>
        </row>
        <row r="91">
          <cell r="H91">
            <v>-48241.149999999994</v>
          </cell>
          <cell r="I91" t="str">
            <v>SUD,Salaries &amp; Benefits</v>
          </cell>
        </row>
        <row r="92">
          <cell r="H92">
            <v>0</v>
          </cell>
          <cell r="I92" t="str">
            <v>SUD,Salaries &amp; Benefits</v>
          </cell>
        </row>
        <row r="93">
          <cell r="H93">
            <v>-9500</v>
          </cell>
          <cell r="I93" t="str">
            <v>SUD,Operating Expenses</v>
          </cell>
        </row>
        <row r="94">
          <cell r="H94">
            <v>11266.65</v>
          </cell>
          <cell r="I94" t="str">
            <v>YES,Salaries &amp; Benefits</v>
          </cell>
        </row>
        <row r="95">
          <cell r="H95">
            <v>0</v>
          </cell>
          <cell r="I95" t="str">
            <v>,</v>
          </cell>
        </row>
        <row r="96">
          <cell r="H96">
            <v>0</v>
          </cell>
          <cell r="I96" t="str">
            <v>,</v>
          </cell>
        </row>
        <row r="97">
          <cell r="H97">
            <v>0</v>
          </cell>
          <cell r="I97" t="str">
            <v>,</v>
          </cell>
        </row>
        <row r="98">
          <cell r="H98">
            <v>0</v>
          </cell>
          <cell r="I98" t="str">
            <v>,</v>
          </cell>
        </row>
        <row r="99">
          <cell r="H99">
            <v>0</v>
          </cell>
          <cell r="I99" t="str">
            <v>,</v>
          </cell>
        </row>
        <row r="100">
          <cell r="H100">
            <v>0</v>
          </cell>
          <cell r="I100" t="str">
            <v>,</v>
          </cell>
        </row>
        <row r="101">
          <cell r="H101">
            <v>0</v>
          </cell>
          <cell r="I101" t="str">
            <v>,</v>
          </cell>
        </row>
        <row r="102">
          <cell r="H102">
            <v>0</v>
          </cell>
          <cell r="I102" t="str">
            <v>,</v>
          </cell>
        </row>
        <row r="103">
          <cell r="H103">
            <v>0</v>
          </cell>
          <cell r="I103" t="str">
            <v>,</v>
          </cell>
        </row>
        <row r="104">
          <cell r="H104">
            <v>0</v>
          </cell>
          <cell r="I104" t="str">
            <v>,</v>
          </cell>
        </row>
        <row r="105">
          <cell r="H105">
            <v>0</v>
          </cell>
          <cell r="I105" t="str">
            <v>,</v>
          </cell>
        </row>
        <row r="106">
          <cell r="H106">
            <v>0</v>
          </cell>
          <cell r="I106" t="str">
            <v>,</v>
          </cell>
        </row>
        <row r="107">
          <cell r="H107">
            <v>0</v>
          </cell>
          <cell r="I107" t="str">
            <v>,</v>
          </cell>
        </row>
        <row r="108">
          <cell r="H108">
            <v>0</v>
          </cell>
          <cell r="I108" t="str">
            <v>,</v>
          </cell>
        </row>
        <row r="109">
          <cell r="H109">
            <v>0</v>
          </cell>
          <cell r="I109" t="str">
            <v>,</v>
          </cell>
        </row>
        <row r="110">
          <cell r="H110">
            <v>0</v>
          </cell>
          <cell r="I110" t="str">
            <v>,</v>
          </cell>
        </row>
        <row r="111">
          <cell r="H111">
            <v>0</v>
          </cell>
          <cell r="I111" t="str">
            <v>,</v>
          </cell>
        </row>
        <row r="112">
          <cell r="H112">
            <v>0</v>
          </cell>
          <cell r="I112" t="str">
            <v>,</v>
          </cell>
        </row>
        <row r="113">
          <cell r="H113">
            <v>0</v>
          </cell>
          <cell r="I113" t="str">
            <v>,</v>
          </cell>
        </row>
        <row r="114">
          <cell r="H114">
            <v>0</v>
          </cell>
          <cell r="I114" t="str">
            <v>,</v>
          </cell>
        </row>
        <row r="115">
          <cell r="H115">
            <v>0</v>
          </cell>
          <cell r="I115" t="str">
            <v>,</v>
          </cell>
        </row>
        <row r="116">
          <cell r="H116">
            <v>0</v>
          </cell>
          <cell r="I116" t="str">
            <v>,</v>
          </cell>
        </row>
        <row r="117">
          <cell r="H117">
            <v>0</v>
          </cell>
          <cell r="I117" t="str">
            <v>,</v>
          </cell>
        </row>
        <row r="118">
          <cell r="H118">
            <v>0</v>
          </cell>
          <cell r="I118" t="str">
            <v>,</v>
          </cell>
        </row>
        <row r="119">
          <cell r="H119">
            <v>0</v>
          </cell>
          <cell r="I119" t="str">
            <v>,</v>
          </cell>
        </row>
        <row r="120">
          <cell r="H120">
            <v>0</v>
          </cell>
          <cell r="I120" t="str">
            <v>,</v>
          </cell>
        </row>
        <row r="121">
          <cell r="H121">
            <v>0</v>
          </cell>
          <cell r="I121" t="str">
            <v>,</v>
          </cell>
        </row>
        <row r="122">
          <cell r="H122">
            <v>0</v>
          </cell>
          <cell r="I122" t="str">
            <v>,</v>
          </cell>
        </row>
        <row r="123">
          <cell r="H123">
            <v>0</v>
          </cell>
          <cell r="I123" t="str">
            <v>,</v>
          </cell>
        </row>
        <row r="124">
          <cell r="H124">
            <v>0</v>
          </cell>
          <cell r="I124" t="str">
            <v>,</v>
          </cell>
        </row>
        <row r="125">
          <cell r="H125">
            <v>0</v>
          </cell>
          <cell r="I125" t="str">
            <v>,</v>
          </cell>
        </row>
        <row r="126">
          <cell r="H126">
            <v>0</v>
          </cell>
          <cell r="I126" t="str">
            <v>,</v>
          </cell>
        </row>
        <row r="127">
          <cell r="H127">
            <v>0</v>
          </cell>
          <cell r="I127" t="str">
            <v>,</v>
          </cell>
        </row>
        <row r="128">
          <cell r="H128">
            <v>0</v>
          </cell>
          <cell r="I128" t="str">
            <v>,</v>
          </cell>
        </row>
        <row r="129">
          <cell r="H129">
            <v>0</v>
          </cell>
          <cell r="I129" t="str">
            <v>,</v>
          </cell>
        </row>
        <row r="130">
          <cell r="H130">
            <v>0</v>
          </cell>
          <cell r="I130" t="str">
            <v>,</v>
          </cell>
        </row>
        <row r="131">
          <cell r="H131">
            <v>0</v>
          </cell>
          <cell r="I131" t="str">
            <v>,</v>
          </cell>
        </row>
        <row r="132">
          <cell r="H132">
            <v>0</v>
          </cell>
          <cell r="I132" t="str">
            <v>,</v>
          </cell>
        </row>
        <row r="133">
          <cell r="H133">
            <v>0</v>
          </cell>
          <cell r="I133" t="str">
            <v>,</v>
          </cell>
        </row>
        <row r="134">
          <cell r="H134">
            <v>0</v>
          </cell>
          <cell r="I134" t="str">
            <v>,</v>
          </cell>
        </row>
        <row r="135">
          <cell r="H135">
            <v>0</v>
          </cell>
          <cell r="I135" t="str">
            <v>,</v>
          </cell>
        </row>
        <row r="136">
          <cell r="H136">
            <v>0</v>
          </cell>
          <cell r="I136" t="str">
            <v>,</v>
          </cell>
        </row>
        <row r="137">
          <cell r="H137">
            <v>0</v>
          </cell>
          <cell r="I137" t="str">
            <v>,</v>
          </cell>
        </row>
        <row r="138">
          <cell r="H138">
            <v>0</v>
          </cell>
          <cell r="I138" t="str">
            <v>,</v>
          </cell>
        </row>
        <row r="139">
          <cell r="H139">
            <v>0</v>
          </cell>
          <cell r="I139" t="str">
            <v>,</v>
          </cell>
        </row>
        <row r="140">
          <cell r="H140">
            <v>0</v>
          </cell>
          <cell r="I140" t="str">
            <v>,</v>
          </cell>
        </row>
        <row r="141">
          <cell r="H141">
            <v>0</v>
          </cell>
          <cell r="I141" t="str">
            <v>,</v>
          </cell>
        </row>
        <row r="142">
          <cell r="H142">
            <v>0</v>
          </cell>
          <cell r="I142" t="str">
            <v>,</v>
          </cell>
        </row>
        <row r="143">
          <cell r="H143">
            <v>0</v>
          </cell>
          <cell r="I143" t="str">
            <v>,</v>
          </cell>
        </row>
        <row r="144">
          <cell r="H144">
            <v>0</v>
          </cell>
          <cell r="I144" t="str">
            <v>,</v>
          </cell>
        </row>
        <row r="145">
          <cell r="H145">
            <v>0</v>
          </cell>
          <cell r="I145" t="str">
            <v>,</v>
          </cell>
        </row>
        <row r="146">
          <cell r="H146">
            <v>0</v>
          </cell>
          <cell r="I146" t="str">
            <v>,</v>
          </cell>
        </row>
        <row r="147">
          <cell r="H147">
            <v>0</v>
          </cell>
          <cell r="I147" t="str">
            <v>,</v>
          </cell>
        </row>
        <row r="148">
          <cell r="H148">
            <v>0</v>
          </cell>
          <cell r="I148" t="str">
            <v>,</v>
          </cell>
        </row>
        <row r="149">
          <cell r="H149">
            <v>0</v>
          </cell>
          <cell r="I149" t="str">
            <v>,</v>
          </cell>
        </row>
        <row r="150">
          <cell r="H150">
            <v>0</v>
          </cell>
          <cell r="I150" t="str">
            <v>,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532B-C295-4DBB-96A8-7FB9F2A70B5E}">
  <dimension ref="A1:AO62"/>
  <sheetViews>
    <sheetView tabSelected="1" topLeftCell="A37" workbookViewId="0">
      <selection activeCell="B61" sqref="B61"/>
    </sheetView>
  </sheetViews>
  <sheetFormatPr defaultRowHeight="15" x14ac:dyDescent="0.25"/>
  <cols>
    <col min="4" max="7" width="1.7109375" customWidth="1"/>
    <col min="8" max="8" width="11.5703125" bestFit="1" customWidth="1"/>
    <col min="9" max="9" width="0.5703125" customWidth="1"/>
    <col min="10" max="11" width="12.85546875" customWidth="1"/>
    <col min="12" max="12" width="11.5703125" bestFit="1" customWidth="1"/>
    <col min="13" max="13" width="11.85546875" bestFit="1" customWidth="1"/>
    <col min="15" max="15" width="11.7109375" customWidth="1"/>
    <col min="16" max="16" width="0.5703125" customWidth="1"/>
    <col min="17" max="17" width="12.5703125" customWidth="1"/>
    <col min="18" max="18" width="0" hidden="1" customWidth="1"/>
    <col min="19" max="19" width="0.5703125" customWidth="1"/>
    <col min="20" max="20" width="9.42578125" bestFit="1" customWidth="1"/>
    <col min="21" max="21" width="1.5703125" customWidth="1"/>
    <col min="22" max="22" width="10.5703125" customWidth="1"/>
    <col min="23" max="23" width="0.42578125" customWidth="1"/>
    <col min="24" max="24" width="12.28515625" bestFit="1" customWidth="1"/>
    <col min="25" max="25" width="13.42578125" bestFit="1" customWidth="1"/>
    <col min="26" max="26" width="10.42578125" customWidth="1"/>
    <col min="27" max="27" width="0.7109375" customWidth="1"/>
    <col min="28" max="28" width="9.42578125" bestFit="1" customWidth="1"/>
    <col min="29" max="29" width="1.85546875" hidden="1" customWidth="1"/>
    <col min="30" max="30" width="12.5703125" customWidth="1"/>
    <col min="31" max="31" width="15.28515625" hidden="1" customWidth="1"/>
    <col min="32" max="32" width="13.28515625" hidden="1" customWidth="1"/>
    <col min="33" max="41" width="0" hidden="1" customWidth="1"/>
  </cols>
  <sheetData>
    <row r="1" spans="1:30" ht="16.5" hidden="1" thickBot="1" x14ac:dyDescent="0.3">
      <c r="A1" s="1" t="s">
        <v>0</v>
      </c>
      <c r="B1" s="2"/>
      <c r="C1" s="2"/>
      <c r="D1" s="2"/>
      <c r="E1" s="2"/>
      <c r="F1" s="3"/>
      <c r="G1" s="4"/>
      <c r="H1" s="5"/>
      <c r="I1" s="6"/>
      <c r="J1" s="7" t="s">
        <v>1</v>
      </c>
      <c r="K1" s="8" t="s">
        <v>2</v>
      </c>
      <c r="L1" s="8" t="s">
        <v>3</v>
      </c>
      <c r="M1" s="8"/>
      <c r="N1" s="8"/>
      <c r="O1" s="8"/>
      <c r="P1" s="9"/>
      <c r="Q1" s="8" t="s">
        <v>4</v>
      </c>
      <c r="R1" s="8"/>
      <c r="S1" s="9"/>
      <c r="T1" s="8" t="s">
        <v>5</v>
      </c>
      <c r="U1" s="9"/>
      <c r="V1" s="8"/>
      <c r="W1" s="9"/>
      <c r="X1" s="8"/>
      <c r="Y1" s="8"/>
      <c r="Z1" s="8"/>
      <c r="AA1" s="9"/>
      <c r="AB1" s="8"/>
      <c r="AC1" s="9"/>
      <c r="AD1" s="10"/>
    </row>
    <row r="2" spans="1:30" hidden="1" x14ac:dyDescent="0.25">
      <c r="A2" s="11" t="s">
        <v>6</v>
      </c>
      <c r="B2" s="12"/>
      <c r="C2" s="12"/>
      <c r="D2" s="12"/>
      <c r="E2" s="12"/>
      <c r="F2" s="13"/>
      <c r="G2" s="12"/>
      <c r="H2" s="14"/>
      <c r="I2" s="12"/>
      <c r="J2" s="15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6" t="s">
        <v>12</v>
      </c>
      <c r="P2" s="17"/>
      <c r="Q2" s="16" t="s">
        <v>13</v>
      </c>
      <c r="R2" s="16" t="s">
        <v>12</v>
      </c>
      <c r="S2" s="17"/>
      <c r="T2" s="16" t="s">
        <v>14</v>
      </c>
      <c r="U2" s="17"/>
      <c r="V2" s="16" t="s">
        <v>15</v>
      </c>
      <c r="W2" s="17"/>
      <c r="X2" s="16" t="s">
        <v>16</v>
      </c>
      <c r="Y2" s="16" t="s">
        <v>17</v>
      </c>
      <c r="Z2" s="16" t="s">
        <v>12</v>
      </c>
      <c r="AA2" s="17"/>
      <c r="AB2" s="16" t="s">
        <v>18</v>
      </c>
      <c r="AC2" s="17"/>
      <c r="AD2" s="18" t="s">
        <v>19</v>
      </c>
    </row>
    <row r="3" spans="1:30" hidden="1" x14ac:dyDescent="0.25">
      <c r="A3" s="19"/>
      <c r="B3" s="12" t="s">
        <v>20</v>
      </c>
      <c r="C3" s="12"/>
      <c r="D3" s="12"/>
      <c r="E3" s="12"/>
      <c r="F3" s="13"/>
      <c r="G3" s="20"/>
      <c r="H3" s="21">
        <v>499900</v>
      </c>
      <c r="I3" s="22"/>
      <c r="J3" s="23">
        <v>233430</v>
      </c>
      <c r="K3" s="24">
        <v>598231</v>
      </c>
      <c r="L3" s="24">
        <v>5973</v>
      </c>
      <c r="M3" s="12">
        <v>12498</v>
      </c>
      <c r="N3" s="12">
        <v>122038</v>
      </c>
      <c r="O3" s="25">
        <v>972170</v>
      </c>
      <c r="P3" s="22"/>
      <c r="Q3" s="24">
        <v>0</v>
      </c>
      <c r="R3" s="25"/>
      <c r="S3" s="22"/>
      <c r="T3" s="12">
        <v>6397</v>
      </c>
      <c r="U3" s="22"/>
      <c r="V3" s="12">
        <v>279048</v>
      </c>
      <c r="W3" s="22"/>
      <c r="X3" s="12">
        <v>0</v>
      </c>
      <c r="Y3" s="12">
        <v>3226</v>
      </c>
      <c r="Z3" s="25">
        <v>3226</v>
      </c>
      <c r="AA3" s="22"/>
      <c r="AB3" s="24">
        <v>0</v>
      </c>
      <c r="AC3" s="22"/>
      <c r="AD3" s="26">
        <v>1760741</v>
      </c>
    </row>
    <row r="4" spans="1:30" hidden="1" x14ac:dyDescent="0.25">
      <c r="A4" s="19"/>
      <c r="B4" s="12" t="s">
        <v>21</v>
      </c>
      <c r="C4" s="12"/>
      <c r="D4" s="12"/>
      <c r="E4" s="12"/>
      <c r="F4" s="13"/>
      <c r="G4" s="20"/>
      <c r="H4" s="21">
        <v>0</v>
      </c>
      <c r="I4" s="22"/>
      <c r="J4" s="23">
        <v>14697627</v>
      </c>
      <c r="K4" s="24">
        <v>6275628</v>
      </c>
      <c r="L4" s="24">
        <v>29130</v>
      </c>
      <c r="M4" s="12">
        <v>565791</v>
      </c>
      <c r="N4" s="12">
        <v>0</v>
      </c>
      <c r="O4" s="25">
        <v>21568176</v>
      </c>
      <c r="P4" s="22"/>
      <c r="Q4" s="24">
        <v>1718671</v>
      </c>
      <c r="R4" s="25"/>
      <c r="S4" s="22"/>
      <c r="T4" s="12">
        <v>170</v>
      </c>
      <c r="U4" s="22"/>
      <c r="V4" s="12">
        <v>1265000</v>
      </c>
      <c r="W4" s="22"/>
      <c r="X4" s="12">
        <v>453748</v>
      </c>
      <c r="Y4" s="12">
        <v>1451756</v>
      </c>
      <c r="Z4" s="25">
        <v>1905504</v>
      </c>
      <c r="AA4" s="22"/>
      <c r="AB4" s="24">
        <v>181040</v>
      </c>
      <c r="AC4" s="22"/>
      <c r="AD4" s="26">
        <v>26638561</v>
      </c>
    </row>
    <row r="5" spans="1:30" hidden="1" x14ac:dyDescent="0.25">
      <c r="A5" s="14"/>
      <c r="B5" s="12" t="s">
        <v>22</v>
      </c>
      <c r="C5" s="12"/>
      <c r="D5" s="12"/>
      <c r="E5" s="12"/>
      <c r="F5" s="13"/>
      <c r="G5" s="20"/>
      <c r="H5" s="27">
        <v>0</v>
      </c>
      <c r="I5" s="22"/>
      <c r="J5" s="23">
        <v>1799018</v>
      </c>
      <c r="K5" s="24">
        <v>44089</v>
      </c>
      <c r="L5" s="24">
        <v>614435</v>
      </c>
      <c r="M5" s="12">
        <v>29099</v>
      </c>
      <c r="N5" s="12">
        <v>0</v>
      </c>
      <c r="O5" s="25">
        <v>2486641</v>
      </c>
      <c r="P5" s="22"/>
      <c r="Q5" s="24">
        <v>1083456</v>
      </c>
      <c r="R5" s="25"/>
      <c r="S5" s="22"/>
      <c r="T5" s="12">
        <v>260704.58000000002</v>
      </c>
      <c r="U5" s="22"/>
      <c r="V5" s="12">
        <v>652669</v>
      </c>
      <c r="W5" s="22"/>
      <c r="X5" s="12">
        <v>0</v>
      </c>
      <c r="Y5" s="12">
        <v>53401</v>
      </c>
      <c r="Z5" s="25">
        <v>53401</v>
      </c>
      <c r="AA5" s="22"/>
      <c r="AB5" s="24">
        <v>11008</v>
      </c>
      <c r="AC5" s="22"/>
      <c r="AD5" s="26">
        <v>4547879.58</v>
      </c>
    </row>
    <row r="6" spans="1:30" hidden="1" x14ac:dyDescent="0.25">
      <c r="A6" s="14"/>
      <c r="B6" s="28" t="s">
        <v>23</v>
      </c>
      <c r="C6" s="29"/>
      <c r="D6" s="28"/>
      <c r="E6" s="28"/>
      <c r="F6" s="30"/>
      <c r="G6" s="29"/>
      <c r="H6" s="31">
        <v>0</v>
      </c>
      <c r="I6" s="28"/>
      <c r="J6" s="32">
        <v>773687</v>
      </c>
      <c r="K6" s="28">
        <v>53766</v>
      </c>
      <c r="L6" s="28">
        <v>41802</v>
      </c>
      <c r="M6" s="28">
        <v>0</v>
      </c>
      <c r="N6" s="28">
        <v>0</v>
      </c>
      <c r="O6" s="33">
        <v>869255</v>
      </c>
      <c r="P6" s="34"/>
      <c r="Q6" s="28">
        <v>0</v>
      </c>
      <c r="R6" s="33"/>
      <c r="S6" s="34"/>
      <c r="T6" s="28">
        <v>0</v>
      </c>
      <c r="U6" s="34"/>
      <c r="V6" s="28">
        <v>510438</v>
      </c>
      <c r="W6" s="34"/>
      <c r="X6" s="28">
        <v>0</v>
      </c>
      <c r="Y6" s="28">
        <v>19548</v>
      </c>
      <c r="Z6" s="33">
        <v>19548</v>
      </c>
      <c r="AA6" s="34"/>
      <c r="AB6" s="28">
        <v>0</v>
      </c>
      <c r="AC6" s="34"/>
      <c r="AD6" s="35">
        <v>1399241</v>
      </c>
    </row>
    <row r="7" spans="1:30" hidden="1" x14ac:dyDescent="0.25">
      <c r="A7" s="14"/>
      <c r="B7" s="28" t="s">
        <v>24</v>
      </c>
      <c r="C7" s="29"/>
      <c r="D7" s="28"/>
      <c r="E7" s="28"/>
      <c r="F7" s="30"/>
      <c r="G7" s="29"/>
      <c r="H7" s="31">
        <v>0</v>
      </c>
      <c r="I7" s="28"/>
      <c r="J7" s="32">
        <v>3812408</v>
      </c>
      <c r="K7" s="28">
        <v>630172</v>
      </c>
      <c r="L7" s="28">
        <v>63250</v>
      </c>
      <c r="M7" s="28">
        <v>212564</v>
      </c>
      <c r="N7" s="28">
        <v>0</v>
      </c>
      <c r="O7" s="33">
        <v>4718394</v>
      </c>
      <c r="P7" s="34"/>
      <c r="Q7" s="32">
        <v>0</v>
      </c>
      <c r="R7" s="33"/>
      <c r="S7" s="34"/>
      <c r="T7" s="32">
        <v>65864</v>
      </c>
      <c r="U7" s="34"/>
      <c r="V7" s="32">
        <v>0</v>
      </c>
      <c r="W7" s="34"/>
      <c r="X7" s="32">
        <v>11814</v>
      </c>
      <c r="Y7" s="28">
        <v>574996</v>
      </c>
      <c r="Z7" s="33">
        <v>586810</v>
      </c>
      <c r="AA7" s="34"/>
      <c r="AB7" s="32">
        <v>0</v>
      </c>
      <c r="AC7" s="34"/>
      <c r="AD7" s="35">
        <v>5371068</v>
      </c>
    </row>
    <row r="8" spans="1:30" hidden="1" x14ac:dyDescent="0.25">
      <c r="A8" s="14"/>
      <c r="B8" s="28" t="s">
        <v>25</v>
      </c>
      <c r="C8" s="29"/>
      <c r="D8" s="28"/>
      <c r="E8" s="28"/>
      <c r="F8" s="30"/>
      <c r="G8" s="29"/>
      <c r="H8" s="36">
        <v>0</v>
      </c>
      <c r="I8" s="37"/>
      <c r="J8" s="38">
        <v>0</v>
      </c>
      <c r="K8" s="37">
        <v>1948134</v>
      </c>
      <c r="L8" s="37">
        <v>0</v>
      </c>
      <c r="M8" s="28">
        <v>0</v>
      </c>
      <c r="N8" s="28">
        <v>0</v>
      </c>
      <c r="O8" s="33">
        <v>1948134</v>
      </c>
      <c r="P8" s="34"/>
      <c r="Q8" s="38">
        <v>0</v>
      </c>
      <c r="R8" s="39"/>
      <c r="S8" s="40"/>
      <c r="T8" s="37">
        <v>0</v>
      </c>
      <c r="U8" s="40"/>
      <c r="V8" s="37">
        <v>0</v>
      </c>
      <c r="W8" s="40"/>
      <c r="X8" s="37">
        <v>0</v>
      </c>
      <c r="Y8" s="37">
        <v>0</v>
      </c>
      <c r="Z8" s="33">
        <v>0</v>
      </c>
      <c r="AA8" s="34"/>
      <c r="AB8" s="38">
        <v>0</v>
      </c>
      <c r="AC8" s="40"/>
      <c r="AD8" s="41">
        <v>1948134</v>
      </c>
    </row>
    <row r="9" spans="1:30" hidden="1" x14ac:dyDescent="0.25">
      <c r="A9" s="19"/>
      <c r="B9" s="42" t="s">
        <v>26</v>
      </c>
      <c r="C9" s="20"/>
      <c r="D9" s="20"/>
      <c r="E9" s="20"/>
      <c r="F9" s="43"/>
      <c r="G9" s="20"/>
      <c r="H9" s="14">
        <v>499900</v>
      </c>
      <c r="I9" s="12"/>
      <c r="J9" s="44">
        <v>21316170</v>
      </c>
      <c r="K9" s="12">
        <v>9550020</v>
      </c>
      <c r="L9" s="12">
        <v>754590</v>
      </c>
      <c r="M9" s="45">
        <v>819952</v>
      </c>
      <c r="N9" s="45">
        <v>122038</v>
      </c>
      <c r="O9" s="46">
        <v>32562770</v>
      </c>
      <c r="P9" s="22">
        <v>0</v>
      </c>
      <c r="Q9" s="12">
        <v>2802127</v>
      </c>
      <c r="R9" s="25"/>
      <c r="S9" s="22">
        <v>0</v>
      </c>
      <c r="T9" s="12">
        <v>333135.58</v>
      </c>
      <c r="U9" s="22">
        <v>0</v>
      </c>
      <c r="V9" s="12">
        <v>2707155</v>
      </c>
      <c r="W9" s="22">
        <v>0</v>
      </c>
      <c r="X9" s="12">
        <v>465562</v>
      </c>
      <c r="Y9" s="12">
        <v>2102927</v>
      </c>
      <c r="Z9" s="46">
        <v>2568489</v>
      </c>
      <c r="AA9" s="22">
        <v>0</v>
      </c>
      <c r="AB9" s="12">
        <v>192048</v>
      </c>
      <c r="AC9" s="22">
        <v>0</v>
      </c>
      <c r="AD9" s="26">
        <v>41665624.579999998</v>
      </c>
    </row>
    <row r="10" spans="1:30" hidden="1" x14ac:dyDescent="0.25">
      <c r="A10" s="19"/>
      <c r="B10" s="42"/>
      <c r="C10" s="20"/>
      <c r="D10" s="20"/>
      <c r="E10" s="20"/>
      <c r="F10" s="43"/>
      <c r="G10" s="20"/>
      <c r="H10" s="14"/>
      <c r="I10" s="12"/>
      <c r="J10" s="44"/>
      <c r="K10" s="12"/>
      <c r="L10" s="12"/>
      <c r="M10" s="12"/>
      <c r="N10" s="12"/>
      <c r="O10" s="25"/>
      <c r="P10" s="22"/>
      <c r="Q10" s="12"/>
      <c r="R10" s="25"/>
      <c r="S10" s="22"/>
      <c r="T10" s="12"/>
      <c r="U10" s="22"/>
      <c r="V10" s="12"/>
      <c r="W10" s="22"/>
      <c r="X10" s="12"/>
      <c r="Y10" s="12"/>
      <c r="Z10" s="25"/>
      <c r="AA10" s="22"/>
      <c r="AB10" s="12"/>
      <c r="AC10" s="22"/>
      <c r="AD10" s="26"/>
    </row>
    <row r="11" spans="1:30" hidden="1" x14ac:dyDescent="0.25">
      <c r="A11" s="47" t="s">
        <v>27</v>
      </c>
      <c r="B11" s="12"/>
      <c r="C11" s="12"/>
      <c r="D11" s="12"/>
      <c r="E11" s="12"/>
      <c r="F11" s="13"/>
      <c r="G11" s="12"/>
      <c r="H11" s="14"/>
      <c r="I11" s="12"/>
      <c r="J11" s="44"/>
      <c r="K11" s="12"/>
      <c r="L11" s="12"/>
      <c r="M11" s="12"/>
      <c r="N11" s="12"/>
      <c r="O11" s="25"/>
      <c r="P11" s="22"/>
      <c r="Q11" s="12"/>
      <c r="R11" s="25"/>
      <c r="S11" s="22"/>
      <c r="T11" s="12"/>
      <c r="U11" s="22"/>
      <c r="V11" s="12"/>
      <c r="W11" s="22"/>
      <c r="X11" s="12"/>
      <c r="Y11" s="12"/>
      <c r="Z11" s="25"/>
      <c r="AA11" s="22"/>
      <c r="AB11" s="12"/>
      <c r="AC11" s="22"/>
      <c r="AD11" s="26"/>
    </row>
    <row r="12" spans="1:30" hidden="1" x14ac:dyDescent="0.25">
      <c r="A12" s="19"/>
      <c r="B12" s="48" t="s">
        <v>28</v>
      </c>
      <c r="C12" s="12"/>
      <c r="D12" s="12"/>
      <c r="E12" s="12"/>
      <c r="F12" s="13"/>
      <c r="G12" s="20"/>
      <c r="H12" s="14">
        <v>2954222</v>
      </c>
      <c r="I12" s="22"/>
      <c r="J12" s="44">
        <v>13575493</v>
      </c>
      <c r="K12" s="12">
        <v>2713038</v>
      </c>
      <c r="L12" s="12">
        <v>462986</v>
      </c>
      <c r="M12" s="12">
        <v>508183</v>
      </c>
      <c r="N12" s="12">
        <v>104801</v>
      </c>
      <c r="O12" s="25">
        <v>17364501</v>
      </c>
      <c r="P12" s="22"/>
      <c r="Q12" s="12">
        <v>2045095</v>
      </c>
      <c r="R12" s="25"/>
      <c r="S12" s="22"/>
      <c r="T12" s="12">
        <v>447573</v>
      </c>
      <c r="U12" s="22"/>
      <c r="V12" s="12">
        <v>1630389</v>
      </c>
      <c r="W12" s="22"/>
      <c r="X12" s="12">
        <v>367612</v>
      </c>
      <c r="Y12" s="12">
        <v>1594215</v>
      </c>
      <c r="Z12" s="25">
        <v>1961827</v>
      </c>
      <c r="AA12" s="22"/>
      <c r="AB12" s="12">
        <v>193228</v>
      </c>
      <c r="AC12" s="22"/>
      <c r="AD12" s="26">
        <v>26596835</v>
      </c>
    </row>
    <row r="13" spans="1:30" hidden="1" x14ac:dyDescent="0.25">
      <c r="A13" s="19"/>
      <c r="B13" s="12" t="s">
        <v>29</v>
      </c>
      <c r="C13" s="49"/>
      <c r="D13" s="49"/>
      <c r="E13" s="49"/>
      <c r="F13" s="13"/>
      <c r="G13" s="20"/>
      <c r="H13" s="14">
        <v>1302389</v>
      </c>
      <c r="I13" s="22"/>
      <c r="J13" s="44">
        <v>1866955</v>
      </c>
      <c r="K13" s="12">
        <v>482907</v>
      </c>
      <c r="L13" s="12">
        <v>47358</v>
      </c>
      <c r="M13" s="12">
        <v>27369</v>
      </c>
      <c r="N13" s="12">
        <v>6</v>
      </c>
      <c r="O13" s="25">
        <v>2424595</v>
      </c>
      <c r="P13" s="22"/>
      <c r="Q13" s="12">
        <v>184344</v>
      </c>
      <c r="R13" s="25"/>
      <c r="S13" s="22"/>
      <c r="T13" s="12">
        <v>101188</v>
      </c>
      <c r="U13" s="22"/>
      <c r="V13" s="12">
        <v>141188</v>
      </c>
      <c r="W13" s="22"/>
      <c r="X13" s="12">
        <v>20287</v>
      </c>
      <c r="Y13" s="12">
        <v>116834</v>
      </c>
      <c r="Z13" s="25">
        <v>137121</v>
      </c>
      <c r="AA13" s="22"/>
      <c r="AB13" s="12">
        <v>5759</v>
      </c>
      <c r="AC13" s="22"/>
      <c r="AD13" s="26">
        <v>4296584</v>
      </c>
    </row>
    <row r="14" spans="1:30" hidden="1" x14ac:dyDescent="0.25">
      <c r="A14" s="19"/>
      <c r="B14" s="12" t="s">
        <v>30</v>
      </c>
      <c r="C14" s="49"/>
      <c r="D14" s="49"/>
      <c r="E14" s="49"/>
      <c r="F14" s="13"/>
      <c r="G14" s="20"/>
      <c r="H14" s="14">
        <v>511427</v>
      </c>
      <c r="I14" s="22"/>
      <c r="J14" s="44">
        <v>3131880</v>
      </c>
      <c r="K14" s="12">
        <v>4134706</v>
      </c>
      <c r="L14" s="12">
        <v>237111</v>
      </c>
      <c r="M14" s="12">
        <v>355</v>
      </c>
      <c r="N14" s="12">
        <v>0</v>
      </c>
      <c r="O14" s="25">
        <v>7504052</v>
      </c>
      <c r="P14" s="22"/>
      <c r="Q14" s="12">
        <v>330121</v>
      </c>
      <c r="R14" s="25"/>
      <c r="S14" s="22"/>
      <c r="T14" s="12">
        <v>72831</v>
      </c>
      <c r="U14" s="22"/>
      <c r="V14" s="12">
        <v>102115</v>
      </c>
      <c r="W14" s="22"/>
      <c r="X14" s="12">
        <v>47061</v>
      </c>
      <c r="Y14" s="12">
        <v>306626</v>
      </c>
      <c r="Z14" s="25">
        <v>353687</v>
      </c>
      <c r="AA14" s="22"/>
      <c r="AB14" s="12">
        <v>13114</v>
      </c>
      <c r="AC14" s="22"/>
      <c r="AD14" s="26">
        <v>8887347</v>
      </c>
    </row>
    <row r="15" spans="1:30" hidden="1" x14ac:dyDescent="0.25">
      <c r="A15" s="19"/>
      <c r="B15" s="50" t="s">
        <v>31</v>
      </c>
      <c r="C15" s="49"/>
      <c r="D15" s="49"/>
      <c r="E15" s="49"/>
      <c r="F15" s="13"/>
      <c r="G15" s="20"/>
      <c r="H15" s="14">
        <v>111654</v>
      </c>
      <c r="I15" s="22"/>
      <c r="J15" s="44">
        <v>162439</v>
      </c>
      <c r="K15" s="12">
        <v>164874</v>
      </c>
      <c r="L15" s="12">
        <v>15174</v>
      </c>
      <c r="M15" s="12">
        <v>10932</v>
      </c>
      <c r="N15" s="12">
        <v>0</v>
      </c>
      <c r="O15" s="25">
        <v>353419</v>
      </c>
      <c r="P15" s="22"/>
      <c r="Q15" s="44">
        <v>41088</v>
      </c>
      <c r="R15" s="25"/>
      <c r="S15" s="22"/>
      <c r="T15" s="44">
        <v>26968</v>
      </c>
      <c r="U15" s="22"/>
      <c r="V15" s="44">
        <v>25152</v>
      </c>
      <c r="W15" s="22"/>
      <c r="X15" s="44">
        <v>2</v>
      </c>
      <c r="Y15" s="12">
        <v>20544</v>
      </c>
      <c r="Z15" s="25">
        <v>20546</v>
      </c>
      <c r="AA15" s="22"/>
      <c r="AB15" s="44">
        <v>0</v>
      </c>
      <c r="AC15" s="22"/>
      <c r="AD15" s="26">
        <v>578827</v>
      </c>
    </row>
    <row r="16" spans="1:30" hidden="1" x14ac:dyDescent="0.25">
      <c r="A16" s="19"/>
      <c r="B16" s="12" t="s">
        <v>32</v>
      </c>
      <c r="C16" s="49"/>
      <c r="D16" s="49"/>
      <c r="E16" s="49"/>
      <c r="F16" s="13"/>
      <c r="G16" s="20"/>
      <c r="H16" s="51">
        <v>0</v>
      </c>
      <c r="I16" s="52"/>
      <c r="J16" s="53">
        <v>0</v>
      </c>
      <c r="K16" s="52">
        <v>1948134</v>
      </c>
      <c r="L16" s="52">
        <v>0</v>
      </c>
      <c r="M16" s="12">
        <v>0</v>
      </c>
      <c r="N16" s="12">
        <v>0</v>
      </c>
      <c r="O16" s="25">
        <v>1948134</v>
      </c>
      <c r="P16" s="22"/>
      <c r="Q16" s="53">
        <v>0</v>
      </c>
      <c r="R16" s="54"/>
      <c r="S16" s="55"/>
      <c r="T16" s="52">
        <v>0</v>
      </c>
      <c r="U16" s="55"/>
      <c r="V16" s="52">
        <v>0</v>
      </c>
      <c r="W16" s="55"/>
      <c r="X16" s="52">
        <v>0</v>
      </c>
      <c r="Y16" s="52">
        <v>0</v>
      </c>
      <c r="Z16" s="25">
        <v>0</v>
      </c>
      <c r="AA16" s="22"/>
      <c r="AB16" s="53">
        <v>0</v>
      </c>
      <c r="AC16" s="55"/>
      <c r="AD16" s="56">
        <v>1948134</v>
      </c>
    </row>
    <row r="17" spans="1:41" hidden="1" x14ac:dyDescent="0.25">
      <c r="A17" s="19"/>
      <c r="B17" s="42" t="s">
        <v>33</v>
      </c>
      <c r="C17" s="20"/>
      <c r="D17" s="20"/>
      <c r="E17" s="20"/>
      <c r="F17" s="43"/>
      <c r="G17" s="20"/>
      <c r="H17" s="14">
        <v>4879692</v>
      </c>
      <c r="I17" s="12"/>
      <c r="J17" s="44">
        <v>18736767</v>
      </c>
      <c r="K17" s="12">
        <v>9443659</v>
      </c>
      <c r="L17" s="12">
        <v>762629</v>
      </c>
      <c r="M17" s="45">
        <v>546839</v>
      </c>
      <c r="N17" s="45">
        <v>104807</v>
      </c>
      <c r="O17" s="46">
        <v>29594701</v>
      </c>
      <c r="P17" s="22">
        <v>0</v>
      </c>
      <c r="Q17" s="12">
        <v>2600648</v>
      </c>
      <c r="R17" s="25"/>
      <c r="S17" s="22">
        <v>0</v>
      </c>
      <c r="T17" s="12">
        <v>648560</v>
      </c>
      <c r="U17" s="22">
        <v>0</v>
      </c>
      <c r="V17" s="12">
        <v>1898844</v>
      </c>
      <c r="W17" s="22">
        <v>0</v>
      </c>
      <c r="X17" s="12">
        <v>434962</v>
      </c>
      <c r="Y17" s="12">
        <v>2038219</v>
      </c>
      <c r="Z17" s="46">
        <v>2473181</v>
      </c>
      <c r="AA17" s="22">
        <v>0</v>
      </c>
      <c r="AB17" s="12">
        <v>212101</v>
      </c>
      <c r="AC17" s="22">
        <v>0</v>
      </c>
      <c r="AD17" s="26">
        <v>42307727</v>
      </c>
    </row>
    <row r="18" spans="1:41" hidden="1" x14ac:dyDescent="0.25">
      <c r="A18" s="19"/>
      <c r="B18" s="20"/>
      <c r="C18" s="20"/>
      <c r="D18" s="20"/>
      <c r="E18" s="20"/>
      <c r="F18" s="43"/>
      <c r="G18" s="20"/>
      <c r="H18" s="14"/>
      <c r="I18" s="12"/>
      <c r="J18" s="44"/>
      <c r="K18" s="12"/>
      <c r="L18" s="12"/>
      <c r="M18" s="12"/>
      <c r="N18" s="12"/>
      <c r="O18" s="25"/>
      <c r="P18" s="22"/>
      <c r="Q18" s="12"/>
      <c r="R18" s="25"/>
      <c r="S18" s="22"/>
      <c r="T18" s="12"/>
      <c r="U18" s="22"/>
      <c r="V18" s="12"/>
      <c r="W18" s="22"/>
      <c r="X18" s="12"/>
      <c r="Y18" s="12"/>
      <c r="Z18" s="25"/>
      <c r="AA18" s="22"/>
      <c r="AB18" s="12"/>
      <c r="AC18" s="22"/>
      <c r="AD18" s="26">
        <v>0</v>
      </c>
    </row>
    <row r="19" spans="1:41" hidden="1" x14ac:dyDescent="0.25">
      <c r="A19" s="47" t="s">
        <v>34</v>
      </c>
      <c r="B19" s="12"/>
      <c r="C19" s="12"/>
      <c r="D19" s="12"/>
      <c r="E19" s="12"/>
      <c r="F19" s="13"/>
      <c r="G19" s="12"/>
      <c r="H19" s="14">
        <v>-4379792</v>
      </c>
      <c r="I19" s="12"/>
      <c r="J19" s="44">
        <v>2579403</v>
      </c>
      <c r="K19" s="12">
        <v>106361</v>
      </c>
      <c r="L19" s="12">
        <v>-8039</v>
      </c>
      <c r="M19" s="12">
        <v>273113</v>
      </c>
      <c r="N19" s="12">
        <v>17231</v>
      </c>
      <c r="O19" s="25">
        <v>2968069</v>
      </c>
      <c r="P19" s="22">
        <v>0</v>
      </c>
      <c r="Q19" s="12">
        <v>201479</v>
      </c>
      <c r="R19" s="25"/>
      <c r="S19" s="22">
        <v>0</v>
      </c>
      <c r="T19" s="12">
        <v>-315424.42</v>
      </c>
      <c r="U19" s="22">
        <v>0</v>
      </c>
      <c r="V19" s="12">
        <v>808311</v>
      </c>
      <c r="W19" s="22">
        <v>0</v>
      </c>
      <c r="X19" s="12">
        <v>30600</v>
      </c>
      <c r="Y19" s="12">
        <v>64708</v>
      </c>
      <c r="Z19" s="25">
        <v>95308</v>
      </c>
      <c r="AA19" s="22">
        <v>0</v>
      </c>
      <c r="AB19" s="12">
        <v>-20053</v>
      </c>
      <c r="AC19" s="22">
        <v>0</v>
      </c>
      <c r="AD19" s="57">
        <v>-642102.41999999993</v>
      </c>
    </row>
    <row r="20" spans="1:41" hidden="1" x14ac:dyDescent="0.25">
      <c r="A20" s="58"/>
      <c r="B20" s="59"/>
      <c r="C20" s="59"/>
      <c r="D20" s="59"/>
      <c r="E20" s="59"/>
      <c r="F20" s="60"/>
      <c r="G20" s="59"/>
      <c r="H20" s="61"/>
      <c r="I20" s="62"/>
      <c r="J20" s="63"/>
      <c r="K20" s="62"/>
      <c r="L20" s="62"/>
      <c r="M20" s="62"/>
      <c r="N20" s="62"/>
      <c r="O20" s="62"/>
      <c r="P20" s="64"/>
      <c r="Q20" s="62"/>
      <c r="R20" s="62"/>
      <c r="S20" s="64"/>
      <c r="T20" s="62"/>
      <c r="U20" s="64"/>
      <c r="V20" s="62"/>
      <c r="W20" s="64"/>
      <c r="X20" s="62"/>
      <c r="Y20" s="62"/>
      <c r="Z20" s="62"/>
      <c r="AA20" s="64"/>
      <c r="AB20" s="62"/>
      <c r="AC20" s="22"/>
      <c r="AD20" s="65"/>
    </row>
    <row r="21" spans="1:41" hidden="1" x14ac:dyDescent="0.25">
      <c r="A21" s="47"/>
      <c r="B21" s="12" t="s">
        <v>35</v>
      </c>
      <c r="C21" s="12"/>
      <c r="D21" s="20"/>
      <c r="E21" s="20"/>
      <c r="F21" s="43"/>
      <c r="G21" s="20"/>
      <c r="H21" s="51">
        <v>4379792</v>
      </c>
      <c r="I21" s="12"/>
      <c r="J21" s="53">
        <v>-2522139.6332342159</v>
      </c>
      <c r="K21" s="52">
        <v>-544754.39709387766</v>
      </c>
      <c r="L21" s="52">
        <v>-85278.604623393723</v>
      </c>
      <c r="M21" s="52">
        <v>-88644.582440556827</v>
      </c>
      <c r="N21" s="52">
        <v>-16937.405968000803</v>
      </c>
      <c r="O21" s="54">
        <v>-3257754.6233600448</v>
      </c>
      <c r="P21" s="55"/>
      <c r="Q21" s="52">
        <v>-367503.28686648753</v>
      </c>
      <c r="R21" s="54"/>
      <c r="S21" s="55"/>
      <c r="T21" s="52">
        <v>-89146.799761343776</v>
      </c>
      <c r="U21" s="55"/>
      <c r="V21" s="52">
        <v>-291652.11397607042</v>
      </c>
      <c r="W21" s="55"/>
      <c r="X21" s="52">
        <v>-61682.424153121516</v>
      </c>
      <c r="Y21" s="52">
        <v>-280157.00415227306</v>
      </c>
      <c r="Z21" s="54">
        <v>-341839.4283053946</v>
      </c>
      <c r="AA21" s="55"/>
      <c r="AB21" s="52">
        <v>-31896.707730659233</v>
      </c>
      <c r="AC21" s="22"/>
      <c r="AD21" s="66">
        <v>-8.9406970715799616E-10</v>
      </c>
    </row>
    <row r="22" spans="1:41" ht="15.75" hidden="1" thickBot="1" x14ac:dyDescent="0.3">
      <c r="A22" s="67" t="s">
        <v>36</v>
      </c>
      <c r="B22" s="12"/>
      <c r="C22" s="12"/>
      <c r="D22" s="12"/>
      <c r="E22" s="12"/>
      <c r="F22" s="13"/>
      <c r="G22" s="12"/>
      <c r="H22" s="68">
        <v>0</v>
      </c>
      <c r="I22" s="12"/>
      <c r="J22" s="69">
        <v>57263.3667657841</v>
      </c>
      <c r="K22" s="70">
        <v>-438393.39709387766</v>
      </c>
      <c r="L22" s="70">
        <v>-93317.604623393723</v>
      </c>
      <c r="M22" s="70">
        <v>184468.41755944316</v>
      </c>
      <c r="N22" s="70">
        <v>293.59403199919689</v>
      </c>
      <c r="O22" s="71">
        <v>-289685.62336004479</v>
      </c>
      <c r="P22" s="72"/>
      <c r="Q22" s="70">
        <v>-166023.78686648753</v>
      </c>
      <c r="R22" s="71"/>
      <c r="S22" s="72"/>
      <c r="T22" s="70">
        <v>-404571.21976134379</v>
      </c>
      <c r="U22" s="72"/>
      <c r="V22" s="73">
        <v>516658.88602392958</v>
      </c>
      <c r="W22" s="72"/>
      <c r="X22" s="73">
        <v>-31082.424153121516</v>
      </c>
      <c r="Y22" s="73">
        <v>-215449.00415227306</v>
      </c>
      <c r="Z22" s="71">
        <v>-246531.42830539457</v>
      </c>
      <c r="AA22" s="72"/>
      <c r="AB22" s="70">
        <v>-51949.707730659233</v>
      </c>
      <c r="AC22" s="22"/>
      <c r="AD22" s="74">
        <v>-642102.41999999993</v>
      </c>
      <c r="AE22" s="24"/>
    </row>
    <row r="23" spans="1:41" ht="16.5" hidden="1" thickTop="1" thickBot="1" x14ac:dyDescent="0.3">
      <c r="A23" s="75"/>
      <c r="B23" s="76"/>
      <c r="C23" s="76"/>
      <c r="D23" s="76"/>
      <c r="E23" s="76"/>
      <c r="F23" s="77"/>
      <c r="G23" s="76"/>
      <c r="H23" s="78"/>
      <c r="I23" s="79"/>
      <c r="J23" s="80"/>
      <c r="K23" s="79"/>
      <c r="L23" s="79"/>
      <c r="M23" s="79"/>
      <c r="N23" s="79"/>
      <c r="O23" s="79"/>
      <c r="P23" s="81"/>
      <c r="Q23" s="79"/>
      <c r="R23" s="79"/>
      <c r="S23" s="81"/>
      <c r="T23" s="79"/>
      <c r="U23" s="81"/>
      <c r="V23" s="79"/>
      <c r="W23" s="81"/>
      <c r="X23" s="79"/>
      <c r="Y23" s="79"/>
      <c r="Z23" s="79"/>
      <c r="AA23" s="81"/>
      <c r="AB23" s="79"/>
      <c r="AC23" s="81"/>
      <c r="AD23" s="82"/>
    </row>
    <row r="24" spans="1:41" hidden="1" x14ac:dyDescent="0.25">
      <c r="A24" s="83"/>
      <c r="B24" s="12"/>
      <c r="C24" s="12"/>
      <c r="D24" s="12"/>
      <c r="E24" s="12"/>
      <c r="F24" s="12"/>
      <c r="G24" s="1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41" hidden="1" x14ac:dyDescent="0.25">
      <c r="A25" s="99" t="s">
        <v>37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1:41" hidden="1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5" t="s">
        <v>1</v>
      </c>
      <c r="K26" s="85" t="s">
        <v>2</v>
      </c>
      <c r="L26" s="85" t="s">
        <v>3</v>
      </c>
      <c r="M26" s="85"/>
      <c r="N26" s="85"/>
      <c r="O26" s="86"/>
      <c r="P26" s="86"/>
      <c r="Q26" s="85" t="s">
        <v>4</v>
      </c>
      <c r="R26" s="86"/>
      <c r="S26" s="86"/>
      <c r="T26" s="85" t="s">
        <v>5</v>
      </c>
      <c r="U26" s="86"/>
      <c r="V26" s="85"/>
      <c r="W26" s="86"/>
      <c r="X26" s="85"/>
      <c r="Y26" s="85"/>
      <c r="Z26" s="86"/>
      <c r="AA26" s="86"/>
      <c r="AB26" s="85"/>
      <c r="AC26" s="86"/>
      <c r="AD26" s="86"/>
      <c r="AE26" t="s">
        <v>38</v>
      </c>
      <c r="AF26" t="s">
        <v>39</v>
      </c>
      <c r="AG26" s="8" t="s">
        <v>2</v>
      </c>
      <c r="AH26" t="s">
        <v>40</v>
      </c>
      <c r="AI26" t="s">
        <v>10</v>
      </c>
      <c r="AJ26" t="s">
        <v>11</v>
      </c>
      <c r="AK26" t="s">
        <v>41</v>
      </c>
      <c r="AL26" t="s">
        <v>15</v>
      </c>
      <c r="AM26" t="s">
        <v>16</v>
      </c>
      <c r="AN26" t="s">
        <v>17</v>
      </c>
      <c r="AO26" t="s">
        <v>18</v>
      </c>
    </row>
    <row r="27" spans="1:41" ht="15.75" hidden="1" x14ac:dyDescent="0.25">
      <c r="A27" s="100" t="s">
        <v>42</v>
      </c>
      <c r="B27" s="100"/>
      <c r="C27" s="100"/>
      <c r="D27" s="84"/>
      <c r="E27" s="84"/>
      <c r="F27" s="84"/>
      <c r="G27" s="84"/>
      <c r="H27" s="84"/>
      <c r="I27" s="84"/>
      <c r="J27" s="87" t="s">
        <v>7</v>
      </c>
      <c r="K27" s="87" t="s">
        <v>8</v>
      </c>
      <c r="L27" s="87" t="s">
        <v>9</v>
      </c>
      <c r="M27" s="87" t="s">
        <v>10</v>
      </c>
      <c r="N27" s="87" t="s">
        <v>11</v>
      </c>
      <c r="O27" s="88" t="s">
        <v>12</v>
      </c>
      <c r="P27" s="88"/>
      <c r="Q27" s="87" t="s">
        <v>13</v>
      </c>
      <c r="R27" s="88" t="s">
        <v>12</v>
      </c>
      <c r="S27" s="88"/>
      <c r="T27" s="87" t="s">
        <v>14</v>
      </c>
      <c r="U27" s="88"/>
      <c r="V27" s="87" t="s">
        <v>15</v>
      </c>
      <c r="W27" s="88"/>
      <c r="X27" s="87" t="s">
        <v>16</v>
      </c>
      <c r="Y27" s="87" t="s">
        <v>17</v>
      </c>
      <c r="Z27" s="88" t="s">
        <v>12</v>
      </c>
      <c r="AA27" s="88"/>
      <c r="AB27" s="87" t="s">
        <v>18</v>
      </c>
      <c r="AC27" s="88"/>
      <c r="AD27" s="88" t="s">
        <v>19</v>
      </c>
    </row>
    <row r="28" spans="1:41" hidden="1" x14ac:dyDescent="0.25">
      <c r="A28" s="84"/>
      <c r="B28" s="89" t="s">
        <v>28</v>
      </c>
      <c r="C28" s="84"/>
      <c r="D28" s="84"/>
      <c r="E28" s="84"/>
      <c r="F28" s="84"/>
      <c r="G28" s="84"/>
      <c r="H28" s="90">
        <f>SUMIF('[1]Tracker Table'!$I:$I,AE28,'[1]Tracker Table'!$H:$H)</f>
        <v>23490</v>
      </c>
      <c r="I28" s="84"/>
      <c r="J28" s="90">
        <f>SUMIF('[1]Tracker Table'!$I:$I,'FY26 Recast Budget'!AF28,'[1]Tracker Table'!$H:$H)</f>
        <v>-114186.68333333332</v>
      </c>
      <c r="K28" s="90">
        <f>SUMIF('[1]Tracker Table'!$I:$I,'FY26 Recast Budget'!AG28,'[1]Tracker Table'!$H:$H)</f>
        <v>-30354.313333333324</v>
      </c>
      <c r="L28" s="90">
        <f>SUMIF('[1]Tracker Table'!$I:$I,'FY26 Recast Budget'!AH28,'[1]Tracker Table'!$H:$H)</f>
        <v>11266.65</v>
      </c>
      <c r="M28" s="90">
        <f>SUMIF('[1]Tracker Table'!$I:$I,'FY26 Recast Budget'!AI28,'[1]Tracker Table'!$H:$H)</f>
        <v>0</v>
      </c>
      <c r="N28" s="90">
        <f>SUMIF('[1]Tracker Table'!$I:$I,'FY26 Recast Budget'!AJ28,'[1]Tracker Table'!$H:$H)</f>
        <v>0</v>
      </c>
      <c r="O28" s="91"/>
      <c r="P28" s="91"/>
      <c r="Q28" s="90">
        <f>SUMIF('[1]Tracker Table'!$I:$I,AK28,'[1]Tracker Table'!$H:$H)</f>
        <v>-115090</v>
      </c>
      <c r="R28" s="91"/>
      <c r="S28" s="91"/>
      <c r="T28" s="90"/>
      <c r="U28" s="91"/>
      <c r="V28" s="90">
        <f>SUMIF('[1]Tracker Table'!$I:$I,AL28,'[1]Tracker Table'!$H:$H)</f>
        <v>27421.666666666664</v>
      </c>
      <c r="W28" s="91"/>
      <c r="X28" s="90">
        <f>SUMIF('[1]Tracker Table'!$I:$I,AM28,'[1]Tracker Table'!$H:$H)</f>
        <v>-70764.399999999994</v>
      </c>
      <c r="Y28" s="90">
        <f>SUMIF('[1]Tracker Table'!$I:$I,AN28,'[1]Tracker Table'!$H:$H)</f>
        <v>-274396.65000000002</v>
      </c>
      <c r="Z28" s="91"/>
      <c r="AA28" s="91"/>
      <c r="AB28" s="90">
        <f>SUMIF('[1]Tracker Table'!$I:$I,AO28,'[1]Tracker Table'!$H:$H)</f>
        <v>0</v>
      </c>
      <c r="AC28" s="91"/>
      <c r="AD28" s="91"/>
      <c r="AE28" t="str">
        <f>_xlfn.CONCAT(AE$26,",",$B28)</f>
        <v>Admin,Salaries &amp; Benefits</v>
      </c>
      <c r="AF28" t="str">
        <f>_xlfn.CONCAT(AF$26,",",$B28)</f>
        <v>MH,Salaries &amp; Benefits</v>
      </c>
      <c r="AG28" t="str">
        <f t="shared" ref="AG28:AO34" si="0">_xlfn.CONCAT(AG$26,",",$B28)</f>
        <v>Crisis,Salaries &amp; Benefits</v>
      </c>
      <c r="AH28" t="str">
        <f t="shared" si="0"/>
        <v>YES,Salaries &amp; Benefits</v>
      </c>
      <c r="AI28" t="str">
        <f t="shared" si="0"/>
        <v>TCOOMMI,Salaries &amp; Benefits</v>
      </c>
      <c r="AJ28" t="str">
        <f t="shared" si="0"/>
        <v>ETBHN,Salaries &amp; Benefits</v>
      </c>
      <c r="AK28" t="str">
        <f t="shared" si="0"/>
        <v>IDD,Salaries &amp; Benefits</v>
      </c>
      <c r="AL28" t="str">
        <f t="shared" si="0"/>
        <v>ECI,Salaries &amp; Benefits</v>
      </c>
      <c r="AM28" t="str">
        <f t="shared" si="0"/>
        <v>OSAR,Salaries &amp; Benefits</v>
      </c>
      <c r="AN28" t="str">
        <f t="shared" si="0"/>
        <v>SUD,Salaries &amp; Benefits</v>
      </c>
      <c r="AO28" t="str">
        <f t="shared" si="0"/>
        <v>Autism,Salaries &amp; Benefits</v>
      </c>
    </row>
    <row r="29" spans="1:41" hidden="1" x14ac:dyDescent="0.25">
      <c r="A29" s="84"/>
      <c r="B29" s="92" t="s">
        <v>29</v>
      </c>
      <c r="C29" s="84"/>
      <c r="D29" s="84"/>
      <c r="E29" s="84"/>
      <c r="F29" s="84"/>
      <c r="G29" s="84"/>
      <c r="H29" s="90">
        <f>SUMIF('[1]Tracker Table'!$I:$I,AE29,'[1]Tracker Table'!$H:$H)</f>
        <v>0</v>
      </c>
      <c r="I29" s="84"/>
      <c r="J29" s="90">
        <f>SUMIF('[1]Tracker Table'!$I:$I,'FY26 Recast Budget'!AF29,'[1]Tracker Table'!$H:$H)</f>
        <v>0</v>
      </c>
      <c r="K29" s="90">
        <f>SUMIF('[1]Tracker Table'!$I:$I,'FY26 Recast Budget'!AG29,'[1]Tracker Table'!$H:$H)</f>
        <v>-121250</v>
      </c>
      <c r="L29" s="90">
        <f>SUMIF('[1]Tracker Table'!$I:$I,'FY26 Recast Budget'!AH29,'[1]Tracker Table'!$H:$H)</f>
        <v>0</v>
      </c>
      <c r="M29" s="90">
        <f>SUMIF('[1]Tracker Table'!$I:$I,'FY26 Recast Budget'!AI29,'[1]Tracker Table'!$H:$H)</f>
        <v>0</v>
      </c>
      <c r="N29" s="90">
        <f>SUMIF('[1]Tracker Table'!$I:$I,'FY26 Recast Budget'!AJ29,'[1]Tracker Table'!$H:$H)</f>
        <v>0</v>
      </c>
      <c r="O29" s="91"/>
      <c r="P29" s="91"/>
      <c r="Q29" s="90">
        <f>SUMIF('[1]Tracker Table'!$I:$I,AK29,'[1]Tracker Table'!$H:$H)</f>
        <v>-22490</v>
      </c>
      <c r="R29" s="91"/>
      <c r="S29" s="91"/>
      <c r="T29" s="84"/>
      <c r="U29" s="91"/>
      <c r="V29" s="90">
        <f>SUMIF('[1]Tracker Table'!$I:$I,AL29,'[1]Tracker Table'!$H:$H)</f>
        <v>0</v>
      </c>
      <c r="W29" s="91"/>
      <c r="X29" s="90">
        <f>SUMIF('[1]Tracker Table'!$I:$I,AM29,'[1]Tracker Table'!$H:$H)</f>
        <v>0</v>
      </c>
      <c r="Y29" s="90">
        <f>SUMIF('[1]Tracker Table'!$I:$I,AN29,'[1]Tracker Table'!$H:$H)</f>
        <v>-9500</v>
      </c>
      <c r="Z29" s="91"/>
      <c r="AA29" s="91"/>
      <c r="AB29" s="90">
        <f>SUMIF('[1]Tracker Table'!$I:$I,AO29,'[1]Tracker Table'!$H:$H)</f>
        <v>0</v>
      </c>
      <c r="AC29" s="91"/>
      <c r="AD29" s="91"/>
      <c r="AE29" t="str">
        <f t="shared" ref="AE29:AJ34" si="1">_xlfn.CONCAT(AE$26,",",$B29)</f>
        <v>Admin,Operating Expenses</v>
      </c>
      <c r="AF29" t="str">
        <f t="shared" si="1"/>
        <v>MH,Operating Expenses</v>
      </c>
      <c r="AG29" t="str">
        <f t="shared" si="1"/>
        <v>Crisis,Operating Expenses</v>
      </c>
      <c r="AH29" t="str">
        <f t="shared" si="1"/>
        <v>YES,Operating Expenses</v>
      </c>
      <c r="AI29" t="str">
        <f t="shared" si="1"/>
        <v>TCOOMMI,Operating Expenses</v>
      </c>
      <c r="AJ29" t="str">
        <f t="shared" si="1"/>
        <v>ETBHN,Operating Expenses</v>
      </c>
      <c r="AK29" t="str">
        <f t="shared" si="0"/>
        <v>IDD,Operating Expenses</v>
      </c>
      <c r="AL29" t="str">
        <f t="shared" si="0"/>
        <v>ECI,Operating Expenses</v>
      </c>
      <c r="AM29" t="str">
        <f t="shared" si="0"/>
        <v>OSAR,Operating Expenses</v>
      </c>
      <c r="AN29" t="str">
        <f t="shared" si="0"/>
        <v>SUD,Operating Expenses</v>
      </c>
      <c r="AO29" t="str">
        <f t="shared" si="0"/>
        <v>Autism,Operating Expenses</v>
      </c>
    </row>
    <row r="30" spans="1:41" hidden="1" x14ac:dyDescent="0.25">
      <c r="A30" s="84"/>
      <c r="B30" s="92" t="s">
        <v>30</v>
      </c>
      <c r="C30" s="84"/>
      <c r="D30" s="84"/>
      <c r="E30" s="84"/>
      <c r="F30" s="84"/>
      <c r="G30" s="84"/>
      <c r="H30" s="90">
        <f>SUMIF('[1]Tracker Table'!$I:$I,AE30,'[1]Tracker Table'!$H:$H)</f>
        <v>0</v>
      </c>
      <c r="I30" s="84"/>
      <c r="J30" s="90">
        <f>SUMIF('[1]Tracker Table'!$I:$I,'FY26 Recast Budget'!AF30,'[1]Tracker Table'!$H:$H)</f>
        <v>-50000</v>
      </c>
      <c r="K30" s="90">
        <f>SUMIF('[1]Tracker Table'!$I:$I,'FY26 Recast Budget'!AG30,'[1]Tracker Table'!$H:$H)</f>
        <v>-568924.96</v>
      </c>
      <c r="L30" s="90">
        <f>SUMIF('[1]Tracker Table'!$I:$I,'FY26 Recast Budget'!AH30,'[1]Tracker Table'!$H:$H)</f>
        <v>0</v>
      </c>
      <c r="M30" s="90">
        <f>SUMIF('[1]Tracker Table'!$I:$I,'FY26 Recast Budget'!AI30,'[1]Tracker Table'!$H:$H)</f>
        <v>0</v>
      </c>
      <c r="N30" s="90">
        <f>SUMIF('[1]Tracker Table'!$I:$I,'FY26 Recast Budget'!AJ30,'[1]Tracker Table'!$H:$H)</f>
        <v>0</v>
      </c>
      <c r="O30" s="91"/>
      <c r="P30" s="91"/>
      <c r="Q30" s="90">
        <f>SUMIF('[1]Tracker Table'!$I:$I,AK30,'[1]Tracker Table'!$H:$H)</f>
        <v>0</v>
      </c>
      <c r="R30" s="91"/>
      <c r="S30" s="91"/>
      <c r="T30" s="84"/>
      <c r="U30" s="91"/>
      <c r="V30" s="90">
        <f>SUMIF('[1]Tracker Table'!$I:$I,AL30,'[1]Tracker Table'!$H:$H)</f>
        <v>0</v>
      </c>
      <c r="W30" s="91"/>
      <c r="X30" s="90">
        <f>SUMIF('[1]Tracker Table'!$I:$I,AM30,'[1]Tracker Table'!$H:$H)</f>
        <v>0</v>
      </c>
      <c r="Y30" s="90">
        <f>SUMIF('[1]Tracker Table'!$I:$I,AN30,'[1]Tracker Table'!$H:$H)</f>
        <v>0</v>
      </c>
      <c r="Z30" s="91"/>
      <c r="AA30" s="91"/>
      <c r="AB30" s="90">
        <f>SUMIF('[1]Tracker Table'!$I:$I,AO30,'[1]Tracker Table'!$H:$H)</f>
        <v>0</v>
      </c>
      <c r="AC30" s="91"/>
      <c r="AD30" s="91"/>
      <c r="AE30" t="str">
        <f t="shared" si="1"/>
        <v>Admin,Contract Expense</v>
      </c>
      <c r="AF30" t="str">
        <f t="shared" si="1"/>
        <v>MH,Contract Expense</v>
      </c>
      <c r="AG30" t="str">
        <f t="shared" si="1"/>
        <v>Crisis,Contract Expense</v>
      </c>
      <c r="AH30" t="str">
        <f t="shared" si="1"/>
        <v>YES,Contract Expense</v>
      </c>
      <c r="AI30" t="str">
        <f t="shared" si="1"/>
        <v>TCOOMMI,Contract Expense</v>
      </c>
      <c r="AJ30" t="str">
        <f t="shared" si="1"/>
        <v>ETBHN,Contract Expense</v>
      </c>
      <c r="AK30" t="str">
        <f t="shared" si="0"/>
        <v>IDD,Contract Expense</v>
      </c>
      <c r="AL30" t="str">
        <f t="shared" si="0"/>
        <v>ECI,Contract Expense</v>
      </c>
      <c r="AM30" t="str">
        <f t="shared" si="0"/>
        <v>OSAR,Contract Expense</v>
      </c>
      <c r="AN30" t="str">
        <f t="shared" si="0"/>
        <v>SUD,Contract Expense</v>
      </c>
      <c r="AO30" t="str">
        <f t="shared" si="0"/>
        <v>Autism,Contract Expense</v>
      </c>
    </row>
    <row r="31" spans="1:41" hidden="1" x14ac:dyDescent="0.25">
      <c r="A31" s="84"/>
      <c r="B31" s="93" t="s">
        <v>31</v>
      </c>
      <c r="C31" s="84"/>
      <c r="D31" s="84"/>
      <c r="E31" s="84"/>
      <c r="F31" s="84"/>
      <c r="G31" s="84"/>
      <c r="H31" s="90">
        <f>SUMIF('[1]Tracker Table'!$I:$I,AE31,'[1]Tracker Table'!$H:$H)</f>
        <v>0</v>
      </c>
      <c r="I31" s="84"/>
      <c r="J31" s="90">
        <f>SUMIF('[1]Tracker Table'!$I:$I,'FY26 Recast Budget'!AF31,'[1]Tracker Table'!$H:$H)</f>
        <v>0</v>
      </c>
      <c r="K31" s="90">
        <f>SUMIF('[1]Tracker Table'!$I:$I,'FY26 Recast Budget'!AG31,'[1]Tracker Table'!$H:$H)</f>
        <v>0</v>
      </c>
      <c r="L31" s="90">
        <f>SUMIF('[1]Tracker Table'!$I:$I,'FY26 Recast Budget'!AH31,'[1]Tracker Table'!$H:$H)</f>
        <v>0</v>
      </c>
      <c r="M31" s="90">
        <f>SUMIF('[1]Tracker Table'!$I:$I,'FY26 Recast Budget'!AI31,'[1]Tracker Table'!$H:$H)</f>
        <v>0</v>
      </c>
      <c r="N31" s="90">
        <f>SUMIF('[1]Tracker Table'!$I:$I,'FY26 Recast Budget'!AJ31,'[1]Tracker Table'!$H:$H)</f>
        <v>0</v>
      </c>
      <c r="O31" s="91"/>
      <c r="P31" s="91"/>
      <c r="Q31" s="90">
        <f>SUMIF('[1]Tracker Table'!$I:$I,AK31,'[1]Tracker Table'!$H:$H)</f>
        <v>0</v>
      </c>
      <c r="R31" s="91"/>
      <c r="S31" s="91"/>
      <c r="T31" s="84"/>
      <c r="U31" s="91"/>
      <c r="V31" s="90">
        <f>SUMIF('[1]Tracker Table'!$I:$I,AL31,'[1]Tracker Table'!$H:$H)</f>
        <v>0</v>
      </c>
      <c r="W31" s="91"/>
      <c r="X31" s="90">
        <f>SUMIF('[1]Tracker Table'!$I:$I,AM31,'[1]Tracker Table'!$H:$H)</f>
        <v>0</v>
      </c>
      <c r="Y31" s="90">
        <f>SUMIF('[1]Tracker Table'!$I:$I,AN31,'[1]Tracker Table'!$H:$H)</f>
        <v>0</v>
      </c>
      <c r="Z31" s="91"/>
      <c r="AA31" s="91"/>
      <c r="AB31" s="90">
        <f>SUMIF('[1]Tracker Table'!$I:$I,AO31,'[1]Tracker Table'!$H:$H)</f>
        <v>0</v>
      </c>
      <c r="AC31" s="91"/>
      <c r="AD31" s="91"/>
      <c r="AE31" t="str">
        <f t="shared" si="1"/>
        <v>Admin,Capital Use Fee</v>
      </c>
      <c r="AF31" t="str">
        <f t="shared" si="1"/>
        <v>MH,Capital Use Fee</v>
      </c>
      <c r="AG31" t="str">
        <f t="shared" si="1"/>
        <v>Crisis,Capital Use Fee</v>
      </c>
      <c r="AH31" t="str">
        <f t="shared" si="1"/>
        <v>YES,Capital Use Fee</v>
      </c>
      <c r="AI31" t="str">
        <f t="shared" si="1"/>
        <v>TCOOMMI,Capital Use Fee</v>
      </c>
      <c r="AJ31" t="str">
        <f t="shared" si="1"/>
        <v>ETBHN,Capital Use Fee</v>
      </c>
      <c r="AK31" t="str">
        <f t="shared" si="0"/>
        <v>IDD,Capital Use Fee</v>
      </c>
      <c r="AL31" t="str">
        <f t="shared" si="0"/>
        <v>ECI,Capital Use Fee</v>
      </c>
      <c r="AM31" t="str">
        <f t="shared" si="0"/>
        <v>OSAR,Capital Use Fee</v>
      </c>
      <c r="AN31" t="str">
        <f t="shared" si="0"/>
        <v>SUD,Capital Use Fee</v>
      </c>
      <c r="AO31" t="str">
        <f t="shared" si="0"/>
        <v>Autism,Capital Use Fee</v>
      </c>
    </row>
    <row r="32" spans="1:41" hidden="1" x14ac:dyDescent="0.25">
      <c r="A32" s="84"/>
      <c r="B32" s="92" t="s">
        <v>32</v>
      </c>
      <c r="C32" s="84"/>
      <c r="D32" s="84"/>
      <c r="E32" s="84"/>
      <c r="F32" s="84"/>
      <c r="G32" s="84"/>
      <c r="H32" s="90">
        <f>SUMIF('[1]Tracker Table'!$I:$I,AE32,'[1]Tracker Table'!$H:$H)</f>
        <v>0</v>
      </c>
      <c r="I32" s="84"/>
      <c r="J32" s="90">
        <f>SUMIF('[1]Tracker Table'!$I:$I,'FY26 Recast Budget'!AF32,'[1]Tracker Table'!$H:$H)</f>
        <v>0</v>
      </c>
      <c r="K32" s="90">
        <f>SUMIF('[1]Tracker Table'!$I:$I,'FY26 Recast Budget'!AG32,'[1]Tracker Table'!$H:$H)</f>
        <v>0</v>
      </c>
      <c r="L32" s="90">
        <f>SUMIF('[1]Tracker Table'!$I:$I,'FY26 Recast Budget'!AH32,'[1]Tracker Table'!$H:$H)</f>
        <v>0</v>
      </c>
      <c r="M32" s="90">
        <f>SUMIF('[1]Tracker Table'!$I:$I,'FY26 Recast Budget'!AI32,'[1]Tracker Table'!$H:$H)</f>
        <v>0</v>
      </c>
      <c r="N32" s="90">
        <f>SUMIF('[1]Tracker Table'!$I:$I,'FY26 Recast Budget'!AJ32,'[1]Tracker Table'!$H:$H)</f>
        <v>0</v>
      </c>
      <c r="O32" s="91"/>
      <c r="P32" s="91"/>
      <c r="Q32" s="90">
        <f>SUMIF('[1]Tracker Table'!$I:$I,AK32,'[1]Tracker Table'!$H:$H)</f>
        <v>0</v>
      </c>
      <c r="R32" s="91"/>
      <c r="S32" s="91"/>
      <c r="T32" s="84"/>
      <c r="U32" s="91"/>
      <c r="V32" s="90">
        <f>SUMIF('[1]Tracker Table'!$I:$I,AL32,'[1]Tracker Table'!$H:$H)</f>
        <v>0</v>
      </c>
      <c r="W32" s="91"/>
      <c r="X32" s="90">
        <f>SUMIF('[1]Tracker Table'!$I:$I,AM32,'[1]Tracker Table'!$H:$H)</f>
        <v>0</v>
      </c>
      <c r="Y32" s="90">
        <f>SUMIF('[1]Tracker Table'!$I:$I,AN32,'[1]Tracker Table'!$H:$H)</f>
        <v>0</v>
      </c>
      <c r="Z32" s="91"/>
      <c r="AA32" s="91"/>
      <c r="AB32" s="90">
        <f>SUMIF('[1]Tracker Table'!$I:$I,AO32,'[1]Tracker Table'!$H:$H)</f>
        <v>0</v>
      </c>
      <c r="AC32" s="91"/>
      <c r="AD32" s="91"/>
      <c r="AE32" t="str">
        <f t="shared" si="1"/>
        <v>Admin,Capital Outlay</v>
      </c>
      <c r="AF32" t="str">
        <f t="shared" si="1"/>
        <v>MH,Capital Outlay</v>
      </c>
      <c r="AG32" t="str">
        <f t="shared" si="1"/>
        <v>Crisis,Capital Outlay</v>
      </c>
      <c r="AH32" t="str">
        <f t="shared" si="1"/>
        <v>YES,Capital Outlay</v>
      </c>
      <c r="AI32" t="str">
        <f t="shared" si="1"/>
        <v>TCOOMMI,Capital Outlay</v>
      </c>
      <c r="AJ32" t="str">
        <f t="shared" si="1"/>
        <v>ETBHN,Capital Outlay</v>
      </c>
      <c r="AK32" t="str">
        <f t="shared" si="0"/>
        <v>IDD,Capital Outlay</v>
      </c>
      <c r="AL32" t="str">
        <f t="shared" si="0"/>
        <v>ECI,Capital Outlay</v>
      </c>
      <c r="AM32" t="str">
        <f t="shared" si="0"/>
        <v>OSAR,Capital Outlay</v>
      </c>
      <c r="AN32" t="str">
        <f t="shared" si="0"/>
        <v>SUD,Capital Outlay</v>
      </c>
      <c r="AO32" t="str">
        <f t="shared" si="0"/>
        <v>Autism,Capital Outlay</v>
      </c>
    </row>
    <row r="33" spans="1:41" hidden="1" x14ac:dyDescent="0.25">
      <c r="A33" s="84"/>
      <c r="B33" s="94" t="s">
        <v>33</v>
      </c>
      <c r="C33" s="84"/>
      <c r="D33" s="84"/>
      <c r="E33" s="84"/>
      <c r="F33" s="84"/>
      <c r="G33" s="84"/>
      <c r="H33" s="90"/>
      <c r="I33" s="84"/>
      <c r="J33" s="90"/>
      <c r="K33" s="90"/>
      <c r="L33" s="90"/>
      <c r="M33" s="90"/>
      <c r="N33" s="90"/>
      <c r="O33" s="91"/>
      <c r="P33" s="91"/>
      <c r="Q33" s="90"/>
      <c r="R33" s="91"/>
      <c r="S33" s="91"/>
      <c r="T33" s="84"/>
      <c r="U33" s="91"/>
      <c r="V33" s="90"/>
      <c r="W33" s="91"/>
      <c r="X33" s="90"/>
      <c r="Y33" s="90"/>
      <c r="Z33" s="91"/>
      <c r="AA33" s="91"/>
      <c r="AB33" s="90"/>
      <c r="AC33" s="91"/>
      <c r="AD33" s="91"/>
    </row>
    <row r="34" spans="1:41" hidden="1" x14ac:dyDescent="0.25">
      <c r="A34" s="84"/>
      <c r="B34" s="94" t="s">
        <v>43</v>
      </c>
      <c r="C34" s="84"/>
      <c r="D34" s="84"/>
      <c r="E34" s="84"/>
      <c r="F34" s="84"/>
      <c r="G34" s="84"/>
      <c r="H34" s="90">
        <f>SUMIF('[1]Tracker Table'!$I:$I,AE34,'[1]Tracker Table'!$H:$H)</f>
        <v>0</v>
      </c>
      <c r="I34" s="84"/>
      <c r="J34" s="90">
        <f>SUMIF('[1]Tracker Table'!$I:$I,'FY26 Recast Budget'!AF34,'[1]Tracker Table'!$H:$H)</f>
        <v>0</v>
      </c>
      <c r="K34" s="90">
        <f>SUMIF('[1]Tracker Table'!$I:$I,'FY26 Recast Budget'!AG34,'[1]Tracker Table'!$H:$H)</f>
        <v>168000</v>
      </c>
      <c r="L34" s="90">
        <f>SUMIF('[1]Tracker Table'!$I:$I,'FY26 Recast Budget'!AH34,'[1]Tracker Table'!$H:$H)</f>
        <v>0</v>
      </c>
      <c r="M34" s="90">
        <f>SUMIF('[1]Tracker Table'!$I:$I,'FY26 Recast Budget'!AI34,'[1]Tracker Table'!$H:$H)</f>
        <v>0</v>
      </c>
      <c r="N34" s="90">
        <f>SUMIF('[1]Tracker Table'!$I:$I,'FY26 Recast Budget'!AJ34,'[1]Tracker Table'!$H:$H)</f>
        <v>0</v>
      </c>
      <c r="O34" s="91"/>
      <c r="P34" s="91"/>
      <c r="Q34" s="90">
        <f>SUMIF('[1]Tracker Table'!$I:$I,AK34,'[1]Tracker Table'!$H:$H)</f>
        <v>156016.66666666666</v>
      </c>
      <c r="R34" s="91"/>
      <c r="S34" s="91"/>
      <c r="T34" s="84"/>
      <c r="U34" s="91"/>
      <c r="V34" s="90">
        <f>SUMIF('[1]Tracker Table'!$I:$I,AL34,'[1]Tracker Table'!$H:$H)</f>
        <v>0</v>
      </c>
      <c r="W34" s="91"/>
      <c r="X34" s="90">
        <f>SUMIF('[1]Tracker Table'!$I:$I,AM34,'[1]Tracker Table'!$H:$H)</f>
        <v>0</v>
      </c>
      <c r="Y34" s="90">
        <f>SUMIF('[1]Tracker Table'!$I:$I,AN34,'[1]Tracker Table'!$H:$H)</f>
        <v>0</v>
      </c>
      <c r="Z34" s="91"/>
      <c r="AA34" s="91"/>
      <c r="AB34" s="90">
        <f>SUMIF('[1]Tracker Table'!$I:$I,AO34,'[1]Tracker Table'!$H:$H)</f>
        <v>0</v>
      </c>
      <c r="AC34" s="91"/>
      <c r="AD34" s="91"/>
      <c r="AE34" t="str">
        <f t="shared" si="1"/>
        <v>Admin,Revenue</v>
      </c>
      <c r="AF34" t="str">
        <f t="shared" si="1"/>
        <v>MH,Revenue</v>
      </c>
      <c r="AG34" t="str">
        <f t="shared" si="1"/>
        <v>Crisis,Revenue</v>
      </c>
      <c r="AH34" t="str">
        <f t="shared" si="1"/>
        <v>YES,Revenue</v>
      </c>
      <c r="AI34" t="str">
        <f t="shared" si="1"/>
        <v>TCOOMMI,Revenue</v>
      </c>
      <c r="AJ34" t="str">
        <f t="shared" si="1"/>
        <v>ETBHN,Revenue</v>
      </c>
      <c r="AK34" t="str">
        <f t="shared" si="0"/>
        <v>IDD,Revenue</v>
      </c>
      <c r="AL34" t="str">
        <f t="shared" si="0"/>
        <v>ECI,Revenue</v>
      </c>
      <c r="AM34" t="str">
        <f t="shared" si="0"/>
        <v>OSAR,Revenue</v>
      </c>
      <c r="AN34" t="str">
        <f t="shared" si="0"/>
        <v>SUD,Revenue</v>
      </c>
      <c r="AO34" t="str">
        <f t="shared" si="0"/>
        <v>Autism,Revenue</v>
      </c>
    </row>
    <row r="35" spans="1:41" hidden="1" x14ac:dyDescent="0.25"/>
    <row r="36" spans="1:41" hidden="1" x14ac:dyDescent="0.25"/>
    <row r="37" spans="1:41" ht="15.75" thickBot="1" x14ac:dyDescent="0.3">
      <c r="A37" s="101" t="s">
        <v>44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1:41" ht="16.5" thickBot="1" x14ac:dyDescent="0.3">
      <c r="A38" s="1" t="s">
        <v>45</v>
      </c>
      <c r="B38" s="2"/>
      <c r="C38" s="2"/>
      <c r="D38" s="2"/>
      <c r="E38" s="2"/>
      <c r="F38" s="3"/>
      <c r="G38" s="4"/>
      <c r="H38" s="5"/>
      <c r="I38" s="6"/>
      <c r="J38" s="7" t="s">
        <v>1</v>
      </c>
      <c r="K38" s="8" t="s">
        <v>2</v>
      </c>
      <c r="L38" s="8" t="s">
        <v>3</v>
      </c>
      <c r="M38" s="8"/>
      <c r="N38" s="8"/>
      <c r="O38" s="8" t="s">
        <v>39</v>
      </c>
      <c r="P38" s="9"/>
      <c r="Q38" s="8" t="s">
        <v>4</v>
      </c>
      <c r="R38" s="8"/>
      <c r="S38" s="9"/>
      <c r="T38" s="8" t="s">
        <v>5</v>
      </c>
      <c r="U38" s="9"/>
      <c r="V38" s="8"/>
      <c r="W38" s="9"/>
      <c r="X38" s="8"/>
      <c r="Y38" s="8"/>
      <c r="Z38" s="8" t="s">
        <v>17</v>
      </c>
      <c r="AA38" s="9"/>
      <c r="AB38" s="8"/>
      <c r="AC38" s="9"/>
      <c r="AD38" s="10"/>
    </row>
    <row r="39" spans="1:41" x14ac:dyDescent="0.25">
      <c r="A39" s="11" t="s">
        <v>6</v>
      </c>
      <c r="B39" s="12"/>
      <c r="C39" s="12"/>
      <c r="D39" s="12"/>
      <c r="E39" s="12"/>
      <c r="F39" s="13"/>
      <c r="G39" s="12"/>
      <c r="H39" s="14"/>
      <c r="I39" s="12"/>
      <c r="J39" s="15" t="s">
        <v>7</v>
      </c>
      <c r="K39" s="16" t="s">
        <v>8</v>
      </c>
      <c r="L39" s="16" t="s">
        <v>9</v>
      </c>
      <c r="M39" s="16" t="s">
        <v>10</v>
      </c>
      <c r="N39" s="16" t="s">
        <v>11</v>
      </c>
      <c r="O39" s="16" t="s">
        <v>12</v>
      </c>
      <c r="P39" s="17"/>
      <c r="Q39" s="16" t="s">
        <v>13</v>
      </c>
      <c r="R39" s="16" t="s">
        <v>12</v>
      </c>
      <c r="S39" s="17"/>
      <c r="T39" s="16" t="s">
        <v>14</v>
      </c>
      <c r="U39" s="17"/>
      <c r="V39" s="16" t="s">
        <v>15</v>
      </c>
      <c r="W39" s="17"/>
      <c r="X39" s="16" t="s">
        <v>16</v>
      </c>
      <c r="Y39" s="16" t="s">
        <v>17</v>
      </c>
      <c r="Z39" s="16" t="s">
        <v>12</v>
      </c>
      <c r="AA39" s="17"/>
      <c r="AB39" s="16" t="s">
        <v>18</v>
      </c>
      <c r="AC39" s="17"/>
      <c r="AD39" s="18" t="s">
        <v>19</v>
      </c>
    </row>
    <row r="40" spans="1:41" x14ac:dyDescent="0.25">
      <c r="A40" s="19"/>
      <c r="B40" s="12" t="s">
        <v>20</v>
      </c>
      <c r="C40" s="12"/>
      <c r="D40" s="12"/>
      <c r="E40" s="12"/>
      <c r="F40" s="13"/>
      <c r="G40" s="20"/>
      <c r="H40" s="21">
        <f t="shared" ref="H40:H45" si="2">+H3*2</f>
        <v>999800</v>
      </c>
      <c r="I40" s="22"/>
      <c r="J40" s="23">
        <f t="shared" ref="J40:N44" si="3">+J3*2</f>
        <v>466860</v>
      </c>
      <c r="K40" s="24">
        <f>+(K3*2)+K34</f>
        <v>1364462</v>
      </c>
      <c r="L40" s="24">
        <f t="shared" si="3"/>
        <v>11946</v>
      </c>
      <c r="M40" s="12">
        <f t="shared" si="3"/>
        <v>24996</v>
      </c>
      <c r="N40" s="12">
        <f t="shared" si="3"/>
        <v>244076</v>
      </c>
      <c r="O40" s="25">
        <f>SUM(J40:N40)</f>
        <v>2112340</v>
      </c>
      <c r="P40" s="22"/>
      <c r="Q40" s="24">
        <f t="shared" ref="Q40:R42" si="4">+Q3*2</f>
        <v>0</v>
      </c>
      <c r="R40" s="25">
        <f t="shared" si="4"/>
        <v>0</v>
      </c>
      <c r="S40" s="22"/>
      <c r="T40" s="12">
        <v>6397</v>
      </c>
      <c r="U40" s="22"/>
      <c r="V40" s="12">
        <f t="shared" ref="V40:V45" si="5">+V3*2</f>
        <v>558096</v>
      </c>
      <c r="W40" s="22"/>
      <c r="X40" s="12">
        <f t="shared" ref="X40:Y43" si="6">+X3*2</f>
        <v>0</v>
      </c>
      <c r="Y40" s="12">
        <f t="shared" si="6"/>
        <v>6452</v>
      </c>
      <c r="Z40" s="25">
        <f>SUM(X40:Y40)</f>
        <v>6452</v>
      </c>
      <c r="AA40" s="22"/>
      <c r="AB40" s="24">
        <f t="shared" ref="AB40:AB45" si="7">+AB3*2</f>
        <v>0</v>
      </c>
      <c r="AC40" s="22"/>
      <c r="AD40" s="26">
        <f t="shared" ref="AD40:AD45" si="8">SUM(H40:N40,Q40,T40,V40,X40:Y40,AB40)</f>
        <v>3683085</v>
      </c>
    </row>
    <row r="41" spans="1:41" x14ac:dyDescent="0.25">
      <c r="A41" s="19"/>
      <c r="B41" s="12" t="s">
        <v>21</v>
      </c>
      <c r="C41" s="12"/>
      <c r="D41" s="12"/>
      <c r="E41" s="12"/>
      <c r="F41" s="13"/>
      <c r="G41" s="20"/>
      <c r="H41" s="21">
        <f t="shared" si="2"/>
        <v>0</v>
      </c>
      <c r="I41" s="22"/>
      <c r="J41" s="23">
        <f t="shared" si="3"/>
        <v>29395254</v>
      </c>
      <c r="K41" s="24">
        <f t="shared" si="3"/>
        <v>12551256</v>
      </c>
      <c r="L41" s="24">
        <f t="shared" si="3"/>
        <v>58260</v>
      </c>
      <c r="M41" s="12">
        <f t="shared" si="3"/>
        <v>1131582</v>
      </c>
      <c r="N41" s="12">
        <f t="shared" si="3"/>
        <v>0</v>
      </c>
      <c r="O41" s="25">
        <f t="shared" ref="O41:O45" si="9">SUM(J41:N41)</f>
        <v>43136352</v>
      </c>
      <c r="P41" s="22"/>
      <c r="Q41" s="24">
        <f t="shared" si="4"/>
        <v>3437342</v>
      </c>
      <c r="R41" s="25">
        <f t="shared" si="4"/>
        <v>0</v>
      </c>
      <c r="S41" s="22"/>
      <c r="T41" s="12">
        <v>170</v>
      </c>
      <c r="U41" s="22"/>
      <c r="V41" s="12">
        <f t="shared" si="5"/>
        <v>2530000</v>
      </c>
      <c r="W41" s="22"/>
      <c r="X41" s="12">
        <f t="shared" si="6"/>
        <v>907496</v>
      </c>
      <c r="Y41" s="12">
        <f t="shared" si="6"/>
        <v>2903512</v>
      </c>
      <c r="Z41" s="25">
        <f t="shared" ref="Z41:Z45" si="10">SUM(X41:Y41)</f>
        <v>3811008</v>
      </c>
      <c r="AA41" s="22"/>
      <c r="AB41" s="24">
        <f t="shared" si="7"/>
        <v>362080</v>
      </c>
      <c r="AC41" s="22"/>
      <c r="AD41" s="26">
        <f t="shared" si="8"/>
        <v>53276952</v>
      </c>
    </row>
    <row r="42" spans="1:41" x14ac:dyDescent="0.25">
      <c r="A42" s="14"/>
      <c r="B42" s="12" t="s">
        <v>22</v>
      </c>
      <c r="C42" s="12"/>
      <c r="D42" s="12"/>
      <c r="E42" s="12"/>
      <c r="F42" s="13"/>
      <c r="G42" s="20"/>
      <c r="H42" s="27">
        <f t="shared" si="2"/>
        <v>0</v>
      </c>
      <c r="I42" s="22"/>
      <c r="J42" s="23">
        <f t="shared" si="3"/>
        <v>3598036</v>
      </c>
      <c r="K42" s="24">
        <f t="shared" si="3"/>
        <v>88178</v>
      </c>
      <c r="L42" s="24">
        <f t="shared" si="3"/>
        <v>1228870</v>
      </c>
      <c r="M42" s="12">
        <f t="shared" si="3"/>
        <v>58198</v>
      </c>
      <c r="N42" s="12">
        <f t="shared" si="3"/>
        <v>0</v>
      </c>
      <c r="O42" s="25">
        <f t="shared" si="9"/>
        <v>4973282</v>
      </c>
      <c r="P42" s="22"/>
      <c r="Q42" s="24">
        <f>+(Q5*2)+Q34</f>
        <v>2322928.6666666665</v>
      </c>
      <c r="R42" s="25">
        <f t="shared" si="4"/>
        <v>0</v>
      </c>
      <c r="S42" s="22"/>
      <c r="T42" s="12">
        <v>260704.58000000002</v>
      </c>
      <c r="U42" s="22"/>
      <c r="V42" s="12">
        <f t="shared" si="5"/>
        <v>1305338</v>
      </c>
      <c r="W42" s="22"/>
      <c r="X42" s="12">
        <f t="shared" si="6"/>
        <v>0</v>
      </c>
      <c r="Y42" s="12">
        <f t="shared" si="6"/>
        <v>106802</v>
      </c>
      <c r="Z42" s="25">
        <f t="shared" si="10"/>
        <v>106802</v>
      </c>
      <c r="AA42" s="22"/>
      <c r="AB42" s="24">
        <f t="shared" si="7"/>
        <v>22016</v>
      </c>
      <c r="AC42" s="22"/>
      <c r="AD42" s="26">
        <f t="shared" si="8"/>
        <v>8991071.2466666661</v>
      </c>
      <c r="AE42" t="s">
        <v>46</v>
      </c>
      <c r="AF42" t="s">
        <v>47</v>
      </c>
    </row>
    <row r="43" spans="1:41" x14ac:dyDescent="0.25">
      <c r="A43" s="14"/>
      <c r="B43" s="28" t="s">
        <v>23</v>
      </c>
      <c r="C43" s="29"/>
      <c r="D43" s="28"/>
      <c r="E43" s="28"/>
      <c r="F43" s="30"/>
      <c r="G43" s="29"/>
      <c r="H43" s="31">
        <f t="shared" si="2"/>
        <v>0</v>
      </c>
      <c r="I43" s="28"/>
      <c r="J43" s="32">
        <f t="shared" si="3"/>
        <v>1547374</v>
      </c>
      <c r="K43" s="28">
        <f t="shared" si="3"/>
        <v>107532</v>
      </c>
      <c r="L43" s="28">
        <f t="shared" si="3"/>
        <v>83604</v>
      </c>
      <c r="M43" s="28">
        <f t="shared" si="3"/>
        <v>0</v>
      </c>
      <c r="N43" s="28">
        <f t="shared" si="3"/>
        <v>0</v>
      </c>
      <c r="O43" s="33">
        <f t="shared" si="9"/>
        <v>1738510</v>
      </c>
      <c r="P43" s="34"/>
      <c r="Q43" s="28">
        <f t="shared" ref="Q43:R45" si="11">+Q6*2</f>
        <v>0</v>
      </c>
      <c r="R43" s="28">
        <f t="shared" si="11"/>
        <v>0</v>
      </c>
      <c r="S43" s="34"/>
      <c r="T43" s="28">
        <v>0</v>
      </c>
      <c r="U43" s="34"/>
      <c r="V43" s="28">
        <f t="shared" si="5"/>
        <v>1020876</v>
      </c>
      <c r="W43" s="34"/>
      <c r="X43" s="28">
        <f t="shared" si="6"/>
        <v>0</v>
      </c>
      <c r="Y43" s="28">
        <f t="shared" si="6"/>
        <v>39096</v>
      </c>
      <c r="Z43" s="33">
        <f t="shared" si="10"/>
        <v>39096</v>
      </c>
      <c r="AA43" s="34"/>
      <c r="AB43" s="28">
        <f t="shared" si="7"/>
        <v>0</v>
      </c>
      <c r="AC43" s="34"/>
      <c r="AD43" s="35">
        <f t="shared" si="8"/>
        <v>2798482</v>
      </c>
      <c r="AE43" s="95">
        <v>2798482</v>
      </c>
      <c r="AF43" s="96">
        <f>+AE43-AD43</f>
        <v>0</v>
      </c>
    </row>
    <row r="44" spans="1:41" x14ac:dyDescent="0.25">
      <c r="A44" s="14"/>
      <c r="B44" s="28" t="s">
        <v>24</v>
      </c>
      <c r="C44" s="29"/>
      <c r="D44" s="28"/>
      <c r="E44" s="28"/>
      <c r="F44" s="30"/>
      <c r="G44" s="29"/>
      <c r="H44" s="31">
        <f t="shared" si="2"/>
        <v>0</v>
      </c>
      <c r="I44" s="28"/>
      <c r="J44" s="32">
        <v>7287578.5416296907</v>
      </c>
      <c r="K44" s="28">
        <v>1204600.3325813671</v>
      </c>
      <c r="L44" s="28">
        <v>120905.04026800854</v>
      </c>
      <c r="M44" s="28">
        <v>406325.04315460817</v>
      </c>
      <c r="N44" s="28">
        <f t="shared" si="3"/>
        <v>0</v>
      </c>
      <c r="O44" s="33">
        <f t="shared" si="9"/>
        <v>9019408.9576336741</v>
      </c>
      <c r="P44" s="34"/>
      <c r="Q44" s="28">
        <f t="shared" si="11"/>
        <v>0</v>
      </c>
      <c r="R44" s="28">
        <f t="shared" si="11"/>
        <v>0</v>
      </c>
      <c r="S44" s="34"/>
      <c r="T44" s="28">
        <v>65864</v>
      </c>
      <c r="U44" s="34"/>
      <c r="V44" s="28">
        <f t="shared" si="5"/>
        <v>0</v>
      </c>
      <c r="W44" s="34"/>
      <c r="X44" s="28">
        <v>22582.958825711507</v>
      </c>
      <c r="Y44" s="28">
        <v>1099129.083540614</v>
      </c>
      <c r="Z44" s="33">
        <f t="shared" si="10"/>
        <v>1121712.0423663254</v>
      </c>
      <c r="AA44" s="34"/>
      <c r="AB44" s="32">
        <f t="shared" si="7"/>
        <v>0</v>
      </c>
      <c r="AC44" s="34"/>
      <c r="AD44" s="35">
        <f t="shared" si="8"/>
        <v>10206985</v>
      </c>
      <c r="AE44" s="95">
        <v>10676272</v>
      </c>
      <c r="AF44" s="96">
        <f>+AE44-AD44</f>
        <v>469287</v>
      </c>
    </row>
    <row r="45" spans="1:41" x14ac:dyDescent="0.25">
      <c r="A45" s="14"/>
      <c r="B45" s="28" t="s">
        <v>25</v>
      </c>
      <c r="C45" s="29"/>
      <c r="D45" s="28"/>
      <c r="E45" s="28"/>
      <c r="F45" s="30"/>
      <c r="G45" s="29"/>
      <c r="H45" s="36">
        <f t="shared" si="2"/>
        <v>0</v>
      </c>
      <c r="I45" s="37"/>
      <c r="J45" s="38">
        <f t="shared" ref="J45:N45" si="12">+J8*2</f>
        <v>0</v>
      </c>
      <c r="K45" s="37">
        <f t="shared" si="12"/>
        <v>3896268</v>
      </c>
      <c r="L45" s="37">
        <f t="shared" si="12"/>
        <v>0</v>
      </c>
      <c r="M45" s="28">
        <f t="shared" si="12"/>
        <v>0</v>
      </c>
      <c r="N45" s="28">
        <f t="shared" si="12"/>
        <v>0</v>
      </c>
      <c r="O45" s="33">
        <f t="shared" si="9"/>
        <v>3896268</v>
      </c>
      <c r="P45" s="40"/>
      <c r="Q45" s="38">
        <f t="shared" si="11"/>
        <v>0</v>
      </c>
      <c r="R45" s="39">
        <f t="shared" si="11"/>
        <v>0</v>
      </c>
      <c r="S45" s="40"/>
      <c r="T45" s="37">
        <v>0</v>
      </c>
      <c r="U45" s="40"/>
      <c r="V45" s="37">
        <f t="shared" si="5"/>
        <v>0</v>
      </c>
      <c r="W45" s="40"/>
      <c r="X45" s="37">
        <f t="shared" ref="X45:Y45" si="13">+X8*2</f>
        <v>0</v>
      </c>
      <c r="Y45" s="37">
        <f t="shared" si="13"/>
        <v>0</v>
      </c>
      <c r="Z45" s="33">
        <f t="shared" si="10"/>
        <v>0</v>
      </c>
      <c r="AA45" s="40"/>
      <c r="AB45" s="38">
        <f t="shared" si="7"/>
        <v>0</v>
      </c>
      <c r="AC45" s="40"/>
      <c r="AD45" s="41">
        <f t="shared" si="8"/>
        <v>3896268</v>
      </c>
    </row>
    <row r="46" spans="1:41" x14ac:dyDescent="0.25">
      <c r="A46" s="19"/>
      <c r="B46" s="42" t="s">
        <v>26</v>
      </c>
      <c r="C46" s="20"/>
      <c r="D46" s="20"/>
      <c r="E46" s="20"/>
      <c r="F46" s="43"/>
      <c r="G46" s="20"/>
      <c r="H46" s="14">
        <f>SUM(H40:H44)+H34</f>
        <v>999800</v>
      </c>
      <c r="I46" s="12"/>
      <c r="J46" s="44">
        <f>SUM(J40:J45)+J34</f>
        <v>42295102.541629687</v>
      </c>
      <c r="K46" s="12">
        <f>SUM(K40:K45)</f>
        <v>19212296.332581367</v>
      </c>
      <c r="L46" s="12">
        <f t="shared" ref="L46:N46" si="14">SUM(L40:L45)+L34</f>
        <v>1503585.0402680086</v>
      </c>
      <c r="M46" s="45">
        <f t="shared" si="14"/>
        <v>1621101.0431546082</v>
      </c>
      <c r="N46" s="45">
        <f t="shared" si="14"/>
        <v>244076</v>
      </c>
      <c r="O46" s="46">
        <f t="shared" ref="O46" si="15">SUM(O40:O45)</f>
        <v>64876160.957633674</v>
      </c>
      <c r="P46" s="22"/>
      <c r="Q46" s="12">
        <f>SUM(Q40:Q45)</f>
        <v>5760270.666666666</v>
      </c>
      <c r="R46" s="25"/>
      <c r="S46" s="22">
        <f t="shared" ref="S46:AC46" si="16">SUM(S40:S44)</f>
        <v>0</v>
      </c>
      <c r="T46" s="12">
        <f>SUM(T40:T45)+T34</f>
        <v>333135.58</v>
      </c>
      <c r="U46" s="22"/>
      <c r="V46" s="12">
        <f>SUM(V40:V45)+V34</f>
        <v>5414310</v>
      </c>
      <c r="W46" s="22"/>
      <c r="X46" s="12">
        <f t="shared" ref="X46:Y46" si="17">SUM(X40:X45)+X34</f>
        <v>930078.95882571151</v>
      </c>
      <c r="Y46" s="12">
        <f t="shared" si="17"/>
        <v>4154991.0835406138</v>
      </c>
      <c r="Z46" s="46">
        <f>SUM(Z40:Z45)</f>
        <v>5085070.0423663259</v>
      </c>
      <c r="AA46" s="22">
        <f t="shared" si="16"/>
        <v>0</v>
      </c>
      <c r="AB46" s="12">
        <f>SUM(AB40:AB45)+AB34</f>
        <v>384096</v>
      </c>
      <c r="AC46" s="22">
        <f t="shared" si="16"/>
        <v>0</v>
      </c>
      <c r="AD46" s="26">
        <f t="shared" ref="AD46" si="18">+O46+Q46+T46+V46+Z46+AB46+H46</f>
        <v>82852843.24666667</v>
      </c>
    </row>
    <row r="47" spans="1:41" x14ac:dyDescent="0.25">
      <c r="A47" s="19"/>
      <c r="B47" s="42"/>
      <c r="C47" s="20"/>
      <c r="D47" s="20"/>
      <c r="E47" s="20"/>
      <c r="F47" s="43"/>
      <c r="G47" s="20"/>
      <c r="H47" s="14"/>
      <c r="I47" s="12"/>
      <c r="J47" s="44"/>
      <c r="K47" s="12"/>
      <c r="L47" s="12"/>
      <c r="M47" s="12"/>
      <c r="N47" s="12"/>
      <c r="O47" s="25"/>
      <c r="P47" s="22"/>
      <c r="Q47" s="12"/>
      <c r="R47" s="25"/>
      <c r="S47" s="22"/>
      <c r="T47" s="12"/>
      <c r="U47" s="22"/>
      <c r="V47" s="12"/>
      <c r="W47" s="22"/>
      <c r="X47" s="12"/>
      <c r="Y47" s="12"/>
      <c r="Z47" s="25"/>
      <c r="AA47" s="22"/>
      <c r="AB47" s="12"/>
      <c r="AC47" s="22"/>
      <c r="AD47" s="26"/>
    </row>
    <row r="48" spans="1:41" x14ac:dyDescent="0.25">
      <c r="A48" s="47" t="s">
        <v>27</v>
      </c>
      <c r="B48" s="12"/>
      <c r="C48" s="12"/>
      <c r="D48" s="12"/>
      <c r="E48" s="12"/>
      <c r="F48" s="13"/>
      <c r="G48" s="12"/>
      <c r="H48" s="14"/>
      <c r="I48" s="12"/>
      <c r="J48" s="44"/>
      <c r="K48" s="12"/>
      <c r="L48" s="12"/>
      <c r="M48" s="12"/>
      <c r="N48" s="12"/>
      <c r="O48" s="25"/>
      <c r="P48" s="22"/>
      <c r="Q48" s="12"/>
      <c r="R48" s="25"/>
      <c r="S48" s="22"/>
      <c r="T48" s="12"/>
      <c r="U48" s="22"/>
      <c r="V48" s="12"/>
      <c r="W48" s="22"/>
      <c r="X48" s="12"/>
      <c r="Y48" s="12"/>
      <c r="Z48" s="25"/>
      <c r="AA48" s="22"/>
      <c r="AB48" s="12"/>
      <c r="AC48" s="22"/>
      <c r="AD48" s="26"/>
    </row>
    <row r="49" spans="1:32" x14ac:dyDescent="0.25">
      <c r="A49" s="19"/>
      <c r="B49" s="48" t="s">
        <v>28</v>
      </c>
      <c r="C49" s="12"/>
      <c r="D49" s="12"/>
      <c r="E49" s="12"/>
      <c r="F49" s="13"/>
      <c r="G49" s="20"/>
      <c r="H49" s="14">
        <f>+(H12*2)+H28</f>
        <v>5931934</v>
      </c>
      <c r="I49" s="22"/>
      <c r="J49" s="44">
        <f t="shared" ref="J49:N53" si="19">+(J12*2)+J28</f>
        <v>27036799.316666666</v>
      </c>
      <c r="K49" s="12">
        <f t="shared" si="19"/>
        <v>5395721.6866666665</v>
      </c>
      <c r="L49" s="12">
        <f t="shared" si="19"/>
        <v>937238.65</v>
      </c>
      <c r="M49" s="12">
        <f t="shared" si="19"/>
        <v>1016366</v>
      </c>
      <c r="N49" s="12">
        <f t="shared" si="19"/>
        <v>209602</v>
      </c>
      <c r="O49" s="25">
        <f t="shared" ref="O49:O53" si="20">SUM(J49:N49)</f>
        <v>34595727.653333336</v>
      </c>
      <c r="P49" s="22"/>
      <c r="Q49" s="12">
        <f>+(Q12*2)+Q28</f>
        <v>3975100</v>
      </c>
      <c r="R49" s="25">
        <f t="shared" ref="R49:R53" si="21">+R12+R28</f>
        <v>0</v>
      </c>
      <c r="S49" s="22"/>
      <c r="T49" s="12">
        <v>447573</v>
      </c>
      <c r="U49" s="22"/>
      <c r="V49" s="12">
        <f>+(V12*2)+V28</f>
        <v>3288199.6666666665</v>
      </c>
      <c r="W49" s="22"/>
      <c r="X49" s="12">
        <f t="shared" ref="X49:Y53" si="22">+(X12*2)+X28</f>
        <v>664459.6</v>
      </c>
      <c r="Y49" s="12">
        <f t="shared" si="22"/>
        <v>2914033.35</v>
      </c>
      <c r="Z49" s="25">
        <f t="shared" ref="Z49:Z53" si="23">SUM(X49:Y49)</f>
        <v>3578492.95</v>
      </c>
      <c r="AA49" s="22"/>
      <c r="AB49" s="12">
        <f>+(AB12*2)+AB28</f>
        <v>386456</v>
      </c>
      <c r="AC49" s="22"/>
      <c r="AD49" s="26">
        <f>SUM(H49:N49,Q49,T49,V49,X49:Y49,AB49)</f>
        <v>52203483.269999996</v>
      </c>
    </row>
    <row r="50" spans="1:32" x14ac:dyDescent="0.25">
      <c r="A50" s="19"/>
      <c r="B50" s="12" t="s">
        <v>29</v>
      </c>
      <c r="C50" s="49"/>
      <c r="D50" s="49"/>
      <c r="E50" s="49"/>
      <c r="F50" s="13"/>
      <c r="G50" s="20"/>
      <c r="H50" s="14">
        <f>+(H13*2)+H29</f>
        <v>2604778</v>
      </c>
      <c r="I50" s="22"/>
      <c r="J50" s="44">
        <f t="shared" si="19"/>
        <v>3733910</v>
      </c>
      <c r="K50" s="12">
        <f t="shared" si="19"/>
        <v>844564</v>
      </c>
      <c r="L50" s="12">
        <f t="shared" si="19"/>
        <v>94716</v>
      </c>
      <c r="M50" s="12">
        <f t="shared" si="19"/>
        <v>54738</v>
      </c>
      <c r="N50" s="12">
        <f t="shared" si="19"/>
        <v>12</v>
      </c>
      <c r="O50" s="25">
        <f t="shared" si="20"/>
        <v>4727940</v>
      </c>
      <c r="P50" s="22"/>
      <c r="Q50" s="12">
        <f>+(Q13*2)+Q29</f>
        <v>346198</v>
      </c>
      <c r="R50" s="25">
        <f t="shared" si="21"/>
        <v>0</v>
      </c>
      <c r="S50" s="22"/>
      <c r="T50" s="12">
        <v>101188</v>
      </c>
      <c r="U50" s="22"/>
      <c r="V50" s="12">
        <f>+(V13*2)+V29</f>
        <v>282376</v>
      </c>
      <c r="W50" s="22"/>
      <c r="X50" s="12">
        <f t="shared" si="22"/>
        <v>40574</v>
      </c>
      <c r="Y50" s="12">
        <f t="shared" si="22"/>
        <v>224168</v>
      </c>
      <c r="Z50" s="25">
        <f t="shared" si="23"/>
        <v>264742</v>
      </c>
      <c r="AA50" s="22"/>
      <c r="AB50" s="12">
        <f>+(AB13*2)+AB29</f>
        <v>11518</v>
      </c>
      <c r="AC50" s="22"/>
      <c r="AD50" s="26">
        <f t="shared" ref="AD50:AD53" si="24">SUM(H50:N50,Q50,T50,V50,X50:Y50,AB50)</f>
        <v>8338740</v>
      </c>
    </row>
    <row r="51" spans="1:32" x14ac:dyDescent="0.25">
      <c r="A51" s="19"/>
      <c r="B51" s="12" t="s">
        <v>30</v>
      </c>
      <c r="C51" s="49"/>
      <c r="D51" s="49"/>
      <c r="E51" s="49"/>
      <c r="F51" s="13"/>
      <c r="G51" s="20"/>
      <c r="H51" s="14">
        <f>+(H14*2)+H30</f>
        <v>1022854</v>
      </c>
      <c r="I51" s="22"/>
      <c r="J51" s="44">
        <f t="shared" si="19"/>
        <v>6213760</v>
      </c>
      <c r="K51" s="12">
        <f t="shared" si="19"/>
        <v>7700487.04</v>
      </c>
      <c r="L51" s="12">
        <f t="shared" si="19"/>
        <v>474222</v>
      </c>
      <c r="M51" s="12">
        <f t="shared" si="19"/>
        <v>710</v>
      </c>
      <c r="N51" s="12">
        <f t="shared" si="19"/>
        <v>0</v>
      </c>
      <c r="O51" s="25">
        <f t="shared" si="20"/>
        <v>14389179.039999999</v>
      </c>
      <c r="P51" s="22"/>
      <c r="Q51" s="12">
        <f>+(Q14*2)+Q30</f>
        <v>660242</v>
      </c>
      <c r="R51" s="25">
        <f t="shared" si="21"/>
        <v>0</v>
      </c>
      <c r="S51" s="22"/>
      <c r="T51" s="12">
        <v>72831</v>
      </c>
      <c r="U51" s="22"/>
      <c r="V51" s="12">
        <f>+(V14*2)+V30</f>
        <v>204230</v>
      </c>
      <c r="W51" s="22"/>
      <c r="X51" s="12">
        <f t="shared" si="22"/>
        <v>94122</v>
      </c>
      <c r="Y51" s="12">
        <f t="shared" si="22"/>
        <v>613252</v>
      </c>
      <c r="Z51" s="25">
        <f t="shared" si="23"/>
        <v>707374</v>
      </c>
      <c r="AA51" s="22"/>
      <c r="AB51" s="12">
        <f>+(AB14*2)+AB30</f>
        <v>26228</v>
      </c>
      <c r="AC51" s="22"/>
      <c r="AD51" s="26">
        <f t="shared" si="24"/>
        <v>17082938.039999999</v>
      </c>
    </row>
    <row r="52" spans="1:32" x14ac:dyDescent="0.25">
      <c r="A52" s="19"/>
      <c r="B52" s="50" t="s">
        <v>31</v>
      </c>
      <c r="C52" s="49"/>
      <c r="D52" s="49"/>
      <c r="E52" s="49"/>
      <c r="F52" s="13"/>
      <c r="G52" s="20"/>
      <c r="H52" s="14">
        <f>+(H15*2)+H31</f>
        <v>223308</v>
      </c>
      <c r="I52" s="22"/>
      <c r="J52" s="44">
        <f t="shared" si="19"/>
        <v>324878</v>
      </c>
      <c r="K52" s="12">
        <f t="shared" si="19"/>
        <v>329748</v>
      </c>
      <c r="L52" s="12">
        <f t="shared" si="19"/>
        <v>30348</v>
      </c>
      <c r="M52" s="12">
        <f t="shared" si="19"/>
        <v>21864</v>
      </c>
      <c r="N52" s="12">
        <f t="shared" si="19"/>
        <v>0</v>
      </c>
      <c r="O52" s="25">
        <f t="shared" si="20"/>
        <v>706838</v>
      </c>
      <c r="P52" s="22"/>
      <c r="Q52" s="44">
        <f>+(Q15*2)+Q31</f>
        <v>82176</v>
      </c>
      <c r="R52" s="25">
        <f t="shared" si="21"/>
        <v>0</v>
      </c>
      <c r="S52" s="22"/>
      <c r="T52" s="44">
        <v>26968</v>
      </c>
      <c r="U52" s="22"/>
      <c r="V52" s="44">
        <f>+(V15*2)+V31</f>
        <v>50304</v>
      </c>
      <c r="W52" s="22"/>
      <c r="X52" s="44">
        <f t="shared" si="22"/>
        <v>4</v>
      </c>
      <c r="Y52" s="12">
        <f t="shared" si="22"/>
        <v>41088</v>
      </c>
      <c r="Z52" s="25">
        <f t="shared" si="23"/>
        <v>41092</v>
      </c>
      <c r="AA52" s="22"/>
      <c r="AB52" s="44">
        <f>+(AB15*2)+AB31</f>
        <v>0</v>
      </c>
      <c r="AC52" s="22"/>
      <c r="AD52" s="26">
        <f t="shared" si="24"/>
        <v>1130686</v>
      </c>
      <c r="AF52" s="97"/>
    </row>
    <row r="53" spans="1:32" x14ac:dyDescent="0.25">
      <c r="A53" s="19"/>
      <c r="B53" s="12" t="s">
        <v>32</v>
      </c>
      <c r="C53" s="49"/>
      <c r="D53" s="49"/>
      <c r="E53" s="49"/>
      <c r="F53" s="13"/>
      <c r="G53" s="20"/>
      <c r="H53" s="51">
        <f>+(H16*2)+H32</f>
        <v>0</v>
      </c>
      <c r="I53" s="52"/>
      <c r="J53" s="53">
        <f t="shared" si="19"/>
        <v>0</v>
      </c>
      <c r="K53" s="52">
        <f t="shared" si="19"/>
        <v>3896268</v>
      </c>
      <c r="L53" s="52">
        <f t="shared" si="19"/>
        <v>0</v>
      </c>
      <c r="M53" s="12">
        <f t="shared" si="19"/>
        <v>0</v>
      </c>
      <c r="N53" s="12">
        <f t="shared" si="19"/>
        <v>0</v>
      </c>
      <c r="O53" s="25">
        <f t="shared" si="20"/>
        <v>3896268</v>
      </c>
      <c r="P53" s="22"/>
      <c r="Q53" s="53">
        <f>+(Q16*2)+Q32</f>
        <v>0</v>
      </c>
      <c r="R53" s="54">
        <f t="shared" si="21"/>
        <v>0</v>
      </c>
      <c r="S53" s="55"/>
      <c r="T53" s="52">
        <v>0</v>
      </c>
      <c r="U53" s="55"/>
      <c r="V53" s="52">
        <f>+(V16*2)+V32</f>
        <v>0</v>
      </c>
      <c r="W53" s="55"/>
      <c r="X53" s="52">
        <f t="shared" si="22"/>
        <v>0</v>
      </c>
      <c r="Y53" s="52">
        <f t="shared" si="22"/>
        <v>0</v>
      </c>
      <c r="Z53" s="25">
        <f t="shared" si="23"/>
        <v>0</v>
      </c>
      <c r="AA53" s="22"/>
      <c r="AB53" s="53">
        <f>+(AB16*2)+AB32</f>
        <v>0</v>
      </c>
      <c r="AC53" s="55"/>
      <c r="AD53" s="56">
        <f t="shared" si="24"/>
        <v>3896268</v>
      </c>
      <c r="AF53" s="95"/>
    </row>
    <row r="54" spans="1:32" x14ac:dyDescent="0.25">
      <c r="A54" s="19"/>
      <c r="B54" s="42" t="s">
        <v>33</v>
      </c>
      <c r="C54" s="20"/>
      <c r="D54" s="20"/>
      <c r="E54" s="20"/>
      <c r="F54" s="43"/>
      <c r="G54" s="20"/>
      <c r="H54" s="14">
        <f>SUM(H49:H53)</f>
        <v>9782874</v>
      </c>
      <c r="I54" s="12"/>
      <c r="J54" s="44">
        <f t="shared" ref="J54:O54" si="25">SUM(J49:J53)</f>
        <v>37309347.316666663</v>
      </c>
      <c r="K54" s="12">
        <f t="shared" si="25"/>
        <v>18166788.726666667</v>
      </c>
      <c r="L54" s="12">
        <f t="shared" si="25"/>
        <v>1536524.65</v>
      </c>
      <c r="M54" s="45">
        <f t="shared" si="25"/>
        <v>1093678</v>
      </c>
      <c r="N54" s="45">
        <f t="shared" si="25"/>
        <v>209614</v>
      </c>
      <c r="O54" s="46">
        <f t="shared" si="25"/>
        <v>58315952.693333335</v>
      </c>
      <c r="P54" s="22">
        <f t="shared" ref="P54" si="26">SUM(P49:P52)</f>
        <v>0</v>
      </c>
      <c r="Q54" s="12">
        <f>SUM(Q49:Q53)</f>
        <v>5063716</v>
      </c>
      <c r="R54" s="25"/>
      <c r="S54" s="22">
        <f t="shared" ref="S54" si="27">SUM(S49:S52)</f>
        <v>0</v>
      </c>
      <c r="T54" s="12">
        <f>SUM(T49:T53)</f>
        <v>648560</v>
      </c>
      <c r="U54" s="22"/>
      <c r="V54" s="12">
        <f>SUM(V49:V53)</f>
        <v>3825109.6666666665</v>
      </c>
      <c r="W54" s="22"/>
      <c r="X54" s="12">
        <f>SUM(X49:X53)</f>
        <v>799159.6</v>
      </c>
      <c r="Y54" s="12">
        <f>SUM(Y49:Y53)</f>
        <v>3792541.35</v>
      </c>
      <c r="Z54" s="46">
        <f>SUM(Z49:Z53)</f>
        <v>4591700.95</v>
      </c>
      <c r="AA54" s="22"/>
      <c r="AB54" s="12">
        <f>SUM(AB49:AB53)</f>
        <v>424202</v>
      </c>
      <c r="AC54" s="22"/>
      <c r="AD54" s="26">
        <f>SUM(AD49:AD53)</f>
        <v>82652115.310000002</v>
      </c>
    </row>
    <row r="55" spans="1:32" x14ac:dyDescent="0.25">
      <c r="A55" s="19"/>
      <c r="B55" s="20"/>
      <c r="C55" s="20"/>
      <c r="D55" s="20"/>
      <c r="E55" s="20"/>
      <c r="F55" s="43"/>
      <c r="G55" s="20"/>
      <c r="H55" s="14"/>
      <c r="I55" s="12"/>
      <c r="J55" s="44"/>
      <c r="K55" s="12"/>
      <c r="L55" s="12"/>
      <c r="M55" s="12"/>
      <c r="N55" s="12"/>
      <c r="O55" s="25"/>
      <c r="P55" s="22"/>
      <c r="Q55" s="12"/>
      <c r="R55" s="25"/>
      <c r="S55" s="22"/>
      <c r="T55" s="12"/>
      <c r="U55" s="22"/>
      <c r="V55" s="12"/>
      <c r="W55" s="22"/>
      <c r="X55" s="12"/>
      <c r="Y55" s="12"/>
      <c r="Z55" s="25"/>
      <c r="AA55" s="22"/>
      <c r="AB55" s="12"/>
      <c r="AC55" s="22"/>
      <c r="AD55" s="26"/>
    </row>
    <row r="56" spans="1:32" x14ac:dyDescent="0.25">
      <c r="A56" s="47" t="s">
        <v>34</v>
      </c>
      <c r="B56" s="12"/>
      <c r="C56" s="12"/>
      <c r="D56" s="12"/>
      <c r="E56" s="12"/>
      <c r="F56" s="13"/>
      <c r="G56" s="12"/>
      <c r="H56" s="14">
        <f>+H46-H54</f>
        <v>-8783074</v>
      </c>
      <c r="I56" s="12"/>
      <c r="J56" s="44">
        <f t="shared" ref="J56:Q56" si="28">+J46-J54</f>
        <v>4985755.2249630243</v>
      </c>
      <c r="K56" s="12">
        <f t="shared" si="28"/>
        <v>1045507.6059147008</v>
      </c>
      <c r="L56" s="12">
        <f t="shared" si="28"/>
        <v>-32939.60973199131</v>
      </c>
      <c r="M56" s="12">
        <f t="shared" si="28"/>
        <v>527423.04315460823</v>
      </c>
      <c r="N56" s="12">
        <f t="shared" si="28"/>
        <v>34462</v>
      </c>
      <c r="O56" s="25">
        <f t="shared" si="28"/>
        <v>6560208.2643003389</v>
      </c>
      <c r="P56" s="22">
        <f t="shared" si="28"/>
        <v>0</v>
      </c>
      <c r="Q56" s="12">
        <f t="shared" si="28"/>
        <v>696554.66666666605</v>
      </c>
      <c r="R56" s="25"/>
      <c r="S56" s="22">
        <f t="shared" ref="S56:AC58" si="29">+S46-S54</f>
        <v>0</v>
      </c>
      <c r="T56" s="12">
        <f t="shared" si="29"/>
        <v>-315424.42</v>
      </c>
      <c r="U56" s="22">
        <f t="shared" si="29"/>
        <v>0</v>
      </c>
      <c r="V56" s="12">
        <f t="shared" si="29"/>
        <v>1589200.3333333335</v>
      </c>
      <c r="W56" s="22">
        <f t="shared" si="29"/>
        <v>0</v>
      </c>
      <c r="X56" s="12">
        <f t="shared" si="29"/>
        <v>130919.35882571153</v>
      </c>
      <c r="Y56" s="12">
        <f t="shared" si="29"/>
        <v>362449.73354061367</v>
      </c>
      <c r="Z56" s="25">
        <f t="shared" si="29"/>
        <v>493369.09236632567</v>
      </c>
      <c r="AA56" s="22">
        <f t="shared" si="29"/>
        <v>0</v>
      </c>
      <c r="AB56" s="12">
        <f t="shared" si="29"/>
        <v>-40106</v>
      </c>
      <c r="AC56" s="22">
        <f t="shared" si="29"/>
        <v>0</v>
      </c>
      <c r="AD56" s="57">
        <f t="shared" ref="AD56:AD58" si="30">SUM(H56:N56,Q56,T56,V56,X56:Y56,AB56)</f>
        <v>200727.93666666653</v>
      </c>
    </row>
    <row r="57" spans="1:32" x14ac:dyDescent="0.25">
      <c r="A57" s="58"/>
      <c r="B57" s="59"/>
      <c r="C57" s="59"/>
      <c r="D57" s="59"/>
      <c r="E57" s="59"/>
      <c r="F57" s="60"/>
      <c r="G57" s="59"/>
      <c r="H57" s="61"/>
      <c r="I57" s="62"/>
      <c r="J57" s="63"/>
      <c r="K57" s="62"/>
      <c r="L57" s="62"/>
      <c r="M57" s="62"/>
      <c r="N57" s="62"/>
      <c r="O57" s="62"/>
      <c r="P57" s="64"/>
      <c r="Q57" s="62"/>
      <c r="R57" s="62"/>
      <c r="S57" s="64"/>
      <c r="T57" s="62"/>
      <c r="U57" s="64"/>
      <c r="V57" s="62"/>
      <c r="W57" s="64"/>
      <c r="X57" s="62"/>
      <c r="Y57" s="62"/>
      <c r="Z57" s="62"/>
      <c r="AA57" s="64"/>
      <c r="AB57" s="62"/>
      <c r="AC57" s="22"/>
      <c r="AD57" s="65"/>
    </row>
    <row r="58" spans="1:32" x14ac:dyDescent="0.25">
      <c r="A58" s="47"/>
      <c r="B58" s="12" t="s">
        <v>35</v>
      </c>
      <c r="C58" s="12"/>
      <c r="D58" s="20"/>
      <c r="E58" s="20"/>
      <c r="F58" s="43"/>
      <c r="G58" s="20"/>
      <c r="H58" s="51">
        <f>8783074-0.2</f>
        <v>8783073.8000000007</v>
      </c>
      <c r="I58" s="12"/>
      <c r="J58" s="53">
        <f>((SUM(J49:J50,J52)/SUM($J$49:$N$50,$J$52:$N$52,$Q$49:$Q$50,$Q$52,$V$49:$V$50,$V$52,$X$49:$Y$50,$X$52:$Y$52,$AB$49:$AB$50,$AB$52))*$H$56)+89147</f>
        <v>-5129226.3902791804</v>
      </c>
      <c r="K58" s="52">
        <f>((SUM(K49:K50,K52)/SUM($J$49:$N$50,$J$52:$N$52,$Q$49:$Q$50,$Q$52,$V$49:$V$50,$V$52,$X$49:$Y$50,$X$52:$Y$52,$AB$49:$AB$50,$AB$52))*$H$56)</f>
        <v>-1102564.4447423923</v>
      </c>
      <c r="L58" s="52">
        <f>((SUM(L49:L50,L52)/SUM($J$49:$N$50,$J$52:$N$52,$Q$49:$Q$50,$Q$52,$V$49:$V$50,$V$52,$X$49:$Y$50,$X$52:$Y$52,$AB$49:$AB$50,$AB$52))*$H$56)</f>
        <v>-178272.62192317066</v>
      </c>
      <c r="M58" s="52">
        <f>((SUM(M49:M50,M52)/SUM($J$49:$N$50,$J$52:$N$52,$Q$49:$Q$50,$Q$52,$V$49:$V$50,$V$52,$X$49:$Y$50,$X$52:$Y$52,$AB$49:$AB$50,$AB$52))*$H$56)</f>
        <v>-183418.79410554425</v>
      </c>
      <c r="N58" s="52">
        <f>((SUM(N49:N50,N52)/SUM($J$49:$N$50,$J$52:$N$52,$Q$49:$Q$50,$Q$52,$V$49:$V$50,$V$52,$X$49:$Y$50,$X$52:$Y$52,$AB$49:$AB$50,$AB$52))*$H$56)</f>
        <v>-35176.827782368331</v>
      </c>
      <c r="O58" s="25">
        <f t="shared" ref="O58" si="31">SUM(J58:N58)</f>
        <v>-6628659.0788326561</v>
      </c>
      <c r="P58" s="55"/>
      <c r="Q58" s="52">
        <f>((SUM(Q49:Q50,Q52)/SUM($J$49:$N$50,$J$52:$N$52,$Q$49:$Q$50,$Q$52,$V$49:$V$50,$V$52,$X$49:$Y$50,$X$52:$Y$52,$AB$49:$AB$50,$AB$52))*$H$56)</f>
        <v>-738978.53455464134</v>
      </c>
      <c r="R58" s="54"/>
      <c r="S58" s="55"/>
      <c r="T58" s="52">
        <v>-89146.799761343776</v>
      </c>
      <c r="U58" s="55"/>
      <c r="V58" s="52">
        <f>((SUM(V49:V50,V52)/SUM($J$49:$N$50,$J$52:$N$52,$Q$49:$Q$50,$Q$52,$V$49:$V$50,$V$52,$X$49:$Y$50,$X$52:$Y$52,$AB$49:$AB$50,$AB$52))*$H$56)</f>
        <v>-607645.77010606427</v>
      </c>
      <c r="W58" s="55"/>
      <c r="X58" s="52">
        <f>((SUM(X49:X50,X52)/SUM($J$49:$N$50,$J$52:$N$52,$Q$49:$Q$50,$Q$52,$V$49:$V$50,$V$52,$X$49:$Y$50,$X$52:$Y$52,$AB$49:$AB$50,$AB$52))*$H$56)</f>
        <v>-118317.4131274356</v>
      </c>
      <c r="Y58" s="52">
        <f>((SUM(Y49:Y50,Y52)/SUM($J$49:$N$50,$J$52:$N$52,$Q$49:$Q$50,$Q$52,$V$49:$V$50,$V$52,$X$49:$Y$50,$X$52:$Y$52,$AB$49:$AB$50,$AB$52))*$H$56)</f>
        <v>-533539.33389596001</v>
      </c>
      <c r="Z58" s="25">
        <f t="shared" si="29"/>
        <v>-493369.09236632567</v>
      </c>
      <c r="AA58" s="55"/>
      <c r="AB58" s="52">
        <f>((SUM(AB49:AB50,AB52)/SUM($J$49:$N$50,$J$52:$N$52,$Q$49:$Q$50,$Q$52,$V$49:$V$50,$V$52,$X$49:$Y$50,$X$52:$Y$52,$AB$49:$AB$50,$AB$52))*$H$56)</f>
        <v>-66786.869483241826</v>
      </c>
      <c r="AC58" s="22"/>
      <c r="AD58" s="66">
        <f t="shared" si="30"/>
        <v>2.3865838011261076E-4</v>
      </c>
      <c r="AE58" s="98">
        <f>+AD58-H56</f>
        <v>8783074.0002386589</v>
      </c>
    </row>
    <row r="59" spans="1:32" ht="15.75" thickBot="1" x14ac:dyDescent="0.3">
      <c r="A59" s="67" t="s">
        <v>36</v>
      </c>
      <c r="B59" s="12"/>
      <c r="C59" s="12"/>
      <c r="D59" s="12"/>
      <c r="E59" s="12"/>
      <c r="F59" s="13"/>
      <c r="G59" s="12"/>
      <c r="H59" s="68">
        <f>+H56+H58</f>
        <v>-0.19999999925494194</v>
      </c>
      <c r="I59" s="12"/>
      <c r="J59" s="69">
        <f t="shared" ref="J59:N59" si="32">+J56+J58</f>
        <v>-143471.16531615611</v>
      </c>
      <c r="K59" s="70">
        <f t="shared" si="32"/>
        <v>-57056.838827691507</v>
      </c>
      <c r="L59" s="70">
        <f t="shared" si="32"/>
        <v>-211212.23165516197</v>
      </c>
      <c r="M59" s="70">
        <f t="shared" si="32"/>
        <v>344004.249049064</v>
      </c>
      <c r="N59" s="70">
        <f t="shared" si="32"/>
        <v>-714.8277823683311</v>
      </c>
      <c r="O59" s="71">
        <f>+O56+O58</f>
        <v>-68450.814532317221</v>
      </c>
      <c r="P59" s="72"/>
      <c r="Q59" s="70">
        <f>+Q56+Q58+0.5</f>
        <v>-42423.367887975299</v>
      </c>
      <c r="R59" s="71"/>
      <c r="S59" s="72"/>
      <c r="T59" s="70">
        <f>+T56+T58</f>
        <v>-404571.21976134379</v>
      </c>
      <c r="U59" s="72"/>
      <c r="V59" s="73">
        <f>+V56+V58</f>
        <v>981554.56322726922</v>
      </c>
      <c r="W59" s="72"/>
      <c r="X59" s="73">
        <f>+X56+X58</f>
        <v>12601.945698275929</v>
      </c>
      <c r="Y59" s="70">
        <f>+Y56+Y58</f>
        <v>-171089.60035534634</v>
      </c>
      <c r="Z59" s="71">
        <f>SUM(X59:Y59)</f>
        <v>-158487.65465707041</v>
      </c>
      <c r="AA59" s="72"/>
      <c r="AB59" s="70">
        <f>+AB56+AB58</f>
        <v>-106892.86948324183</v>
      </c>
      <c r="AC59" s="22"/>
      <c r="AD59" s="74">
        <f>+AD56</f>
        <v>200727.93666666653</v>
      </c>
    </row>
    <row r="60" spans="1:32" ht="16.5" thickTop="1" thickBot="1" x14ac:dyDescent="0.3">
      <c r="A60" s="75"/>
      <c r="B60" s="76"/>
      <c r="C60" s="76"/>
      <c r="D60" s="76"/>
      <c r="E60" s="76"/>
      <c r="F60" s="77"/>
      <c r="G60" s="76"/>
      <c r="H60" s="78"/>
      <c r="I60" s="79"/>
      <c r="J60" s="80"/>
      <c r="K60" s="79"/>
      <c r="L60" s="79"/>
      <c r="M60" s="79"/>
      <c r="N60" s="79"/>
      <c r="O60" s="79"/>
      <c r="P60" s="81"/>
      <c r="Q60" s="79"/>
      <c r="R60" s="79"/>
      <c r="S60" s="81"/>
      <c r="T60" s="79"/>
      <c r="U60" s="81"/>
      <c r="V60" s="79"/>
      <c r="W60" s="81"/>
      <c r="X60" s="79"/>
      <c r="Y60" s="79"/>
      <c r="Z60" s="79"/>
      <c r="AA60" s="81"/>
      <c r="AB60" s="79"/>
      <c r="AC60" s="81"/>
      <c r="AD60" s="82"/>
    </row>
    <row r="62" spans="1:32" x14ac:dyDescent="0.25">
      <c r="J62" s="98"/>
      <c r="K62" s="98"/>
      <c r="L62" s="98"/>
      <c r="M62" s="98"/>
      <c r="X62" s="98"/>
      <c r="Y62" s="98"/>
    </row>
  </sheetData>
  <mergeCells count="3">
    <mergeCell ref="A25:AD25"/>
    <mergeCell ref="A27:C27"/>
    <mergeCell ref="A37:AD37"/>
  </mergeCells>
  <pageMargins left="0.7" right="0.7" top="0.75" bottom="0.75" header="0.3" footer="0.3"/>
  <ignoredErrors>
    <ignoredError sqref="K40 K46 Q42 T54 V54 T46 V46 AB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Recast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Walbridge, Brian</dc:creator>
  <cp:lastModifiedBy>Sanders, Jessica</cp:lastModifiedBy>
  <dcterms:created xsi:type="dcterms:W3CDTF">2026-05-08T15:26:23Z</dcterms:created>
  <dcterms:modified xsi:type="dcterms:W3CDTF">2026-05-12T18:12:41Z</dcterms:modified>
</cp:coreProperties>
</file>